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d.kubyshkin/Documents/РАБОТА/Ромка_испанец/"/>
    </mc:Choice>
  </mc:AlternateContent>
  <xr:revisionPtr revIDLastSave="0" documentId="13_ncr:1_{EFF7DBF5-369B-DB48-A63B-F942B7ACBE46}" xr6:coauthVersionLast="47" xr6:coauthVersionMax="47" xr10:uidLastSave="{00000000-0000-0000-0000-000000000000}"/>
  <bookViews>
    <workbookView xWindow="-44460" yWindow="420" windowWidth="40180" windowHeight="27400" tabRatio="500" activeTab="1" xr2:uid="{00000000-000D-0000-FFFF-FFFF00000000}"/>
  </bookViews>
  <sheets>
    <sheet name="⚙ Настройки" sheetId="1" r:id="rId1"/>
    <sheet name="📋 Расчёт" sheetId="2" r:id="rId2"/>
    <sheet name="📊 Дашборд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6" i="3" l="1"/>
  <c r="E26" i="3"/>
  <c r="D26" i="3"/>
  <c r="G25" i="3"/>
  <c r="E25" i="3"/>
  <c r="D25" i="3"/>
  <c r="G24" i="3"/>
  <c r="E24" i="3"/>
  <c r="D24" i="3"/>
  <c r="G23" i="3"/>
  <c r="E23" i="3"/>
  <c r="D23" i="3"/>
  <c r="G22" i="3"/>
  <c r="E22" i="3"/>
  <c r="D22" i="3"/>
  <c r="H16" i="3"/>
  <c r="H6" i="3"/>
  <c r="M35" i="2"/>
  <c r="D35" i="2"/>
  <c r="H34" i="2"/>
  <c r="K34" i="2" s="1"/>
  <c r="G34" i="2"/>
  <c r="I34" i="2" s="1"/>
  <c r="J34" i="2" s="1"/>
  <c r="F34" i="2"/>
  <c r="G33" i="2"/>
  <c r="I33" i="2" s="1"/>
  <c r="J33" i="2" s="1"/>
  <c r="F33" i="2"/>
  <c r="G32" i="2"/>
  <c r="I32" i="2" s="1"/>
  <c r="J32" i="2" s="1"/>
  <c r="F32" i="2"/>
  <c r="G31" i="2"/>
  <c r="I31" i="2" s="1"/>
  <c r="J31" i="2" s="1"/>
  <c r="F31" i="2"/>
  <c r="G30" i="2"/>
  <c r="I30" i="2" s="1"/>
  <c r="J30" i="2" s="1"/>
  <c r="F30" i="2"/>
  <c r="G29" i="2"/>
  <c r="H29" i="2" s="1"/>
  <c r="K29" i="2" s="1"/>
  <c r="F29" i="2"/>
  <c r="G28" i="2"/>
  <c r="I28" i="2" s="1"/>
  <c r="J28" i="2" s="1"/>
  <c r="O28" i="2" s="1"/>
  <c r="F28" i="2"/>
  <c r="G27" i="2"/>
  <c r="H27" i="2" s="1"/>
  <c r="K27" i="2" s="1"/>
  <c r="F27" i="2"/>
  <c r="G26" i="2"/>
  <c r="I26" i="2" s="1"/>
  <c r="J26" i="2" s="1"/>
  <c r="O26" i="2" s="1"/>
  <c r="F26" i="2"/>
  <c r="G25" i="2"/>
  <c r="I25" i="2" s="1"/>
  <c r="J25" i="2" s="1"/>
  <c r="F25" i="2"/>
  <c r="G24" i="2"/>
  <c r="I24" i="2" s="1"/>
  <c r="J24" i="2" s="1"/>
  <c r="F24" i="2"/>
  <c r="G23" i="2"/>
  <c r="I23" i="2" s="1"/>
  <c r="J23" i="2" s="1"/>
  <c r="F23" i="2"/>
  <c r="G22" i="2"/>
  <c r="I22" i="2" s="1"/>
  <c r="J22" i="2" s="1"/>
  <c r="F22" i="2"/>
  <c r="G21" i="2"/>
  <c r="I21" i="2" s="1"/>
  <c r="J21" i="2" s="1"/>
  <c r="F21" i="2"/>
  <c r="G20" i="2"/>
  <c r="I20" i="2" s="1"/>
  <c r="J20" i="2" s="1"/>
  <c r="F20" i="2"/>
  <c r="G19" i="2"/>
  <c r="H19" i="2" s="1"/>
  <c r="K19" i="2" s="1"/>
  <c r="F19" i="2"/>
  <c r="G18" i="2"/>
  <c r="I18" i="2" s="1"/>
  <c r="J18" i="2" s="1"/>
  <c r="O18" i="2" s="1"/>
  <c r="F18" i="2"/>
  <c r="G17" i="2"/>
  <c r="H17" i="2" s="1"/>
  <c r="K17" i="2" s="1"/>
  <c r="F17" i="2"/>
  <c r="G16" i="2"/>
  <c r="H16" i="2" s="1"/>
  <c r="K16" i="2" s="1"/>
  <c r="F16" i="2"/>
  <c r="G15" i="2"/>
  <c r="I15" i="2" s="1"/>
  <c r="J15" i="2" s="1"/>
  <c r="F15" i="2"/>
  <c r="G14" i="2"/>
  <c r="I14" i="2" s="1"/>
  <c r="J14" i="2" s="1"/>
  <c r="F14" i="2"/>
  <c r="G13" i="2"/>
  <c r="H13" i="2" s="1"/>
  <c r="K13" i="2" s="1"/>
  <c r="F13" i="2"/>
  <c r="G12" i="2"/>
  <c r="I12" i="2" s="1"/>
  <c r="J12" i="2" s="1"/>
  <c r="F12" i="2"/>
  <c r="H11" i="2"/>
  <c r="K11" i="2" s="1"/>
  <c r="G11" i="2"/>
  <c r="I11" i="2" s="1"/>
  <c r="J11" i="2" s="1"/>
  <c r="F11" i="2"/>
  <c r="G10" i="2"/>
  <c r="I10" i="2" s="1"/>
  <c r="J10" i="2" s="1"/>
  <c r="F10" i="2"/>
  <c r="I9" i="2"/>
  <c r="J9" i="2" s="1"/>
  <c r="G9" i="2"/>
  <c r="H9" i="2" s="1"/>
  <c r="K9" i="2" s="1"/>
  <c r="F9" i="2"/>
  <c r="I8" i="2"/>
  <c r="J8" i="2" s="1"/>
  <c r="H8" i="2"/>
  <c r="K8" i="2" s="1"/>
  <c r="G8" i="2"/>
  <c r="F8" i="2"/>
  <c r="G7" i="2"/>
  <c r="H7" i="2" s="1"/>
  <c r="K7" i="2" s="1"/>
  <c r="F7" i="2"/>
  <c r="G6" i="2"/>
  <c r="H6" i="2" s="1"/>
  <c r="K6" i="2" s="1"/>
  <c r="F6" i="2"/>
  <c r="G5" i="2"/>
  <c r="I5" i="2" s="1"/>
  <c r="J5" i="2" s="1"/>
  <c r="F5" i="2"/>
  <c r="K3" i="2"/>
  <c r="I3" i="2"/>
  <c r="E3" i="2"/>
  <c r="B3" i="2"/>
  <c r="B3" i="3"/>
  <c r="I6" i="2" l="1"/>
  <c r="J6" i="2" s="1"/>
  <c r="I16" i="2"/>
  <c r="J16" i="2" s="1"/>
  <c r="O16" i="2" s="1"/>
  <c r="H26" i="2"/>
  <c r="K26" i="2" s="1"/>
  <c r="I29" i="2"/>
  <c r="J29" i="2" s="1"/>
  <c r="H14" i="2"/>
  <c r="K14" i="2" s="1"/>
  <c r="I17" i="2"/>
  <c r="J17" i="2" s="1"/>
  <c r="F35" i="2"/>
  <c r="H18" i="2"/>
  <c r="K18" i="2" s="1"/>
  <c r="H21" i="2"/>
  <c r="K21" i="2" s="1"/>
  <c r="H28" i="2"/>
  <c r="K28" i="2" s="1"/>
  <c r="H31" i="2"/>
  <c r="K31" i="2" s="1"/>
  <c r="I19" i="2"/>
  <c r="J19" i="2" s="1"/>
  <c r="I7" i="2"/>
  <c r="J7" i="2" s="1"/>
  <c r="L7" i="2" s="1"/>
  <c r="N7" i="2" s="1"/>
  <c r="H24" i="2"/>
  <c r="K24" i="2" s="1"/>
  <c r="I27" i="2"/>
  <c r="J27" i="2" s="1"/>
  <c r="O31" i="2"/>
  <c r="I25" i="3" s="1"/>
  <c r="L31" i="2"/>
  <c r="N31" i="2" s="1"/>
  <c r="H25" i="3" s="1"/>
  <c r="F25" i="3"/>
  <c r="O21" i="2"/>
  <c r="L21" i="2"/>
  <c r="N21" i="2" s="1"/>
  <c r="L8" i="2"/>
  <c r="N8" i="2" s="1"/>
  <c r="F22" i="3"/>
  <c r="O6" i="2"/>
  <c r="I23" i="3" s="1"/>
  <c r="F23" i="3"/>
  <c r="L6" i="2"/>
  <c r="N6" i="2" s="1"/>
  <c r="H23" i="3" s="1"/>
  <c r="O19" i="2"/>
  <c r="L19" i="2"/>
  <c r="N19" i="2" s="1"/>
  <c r="O23" i="2"/>
  <c r="O7" i="2"/>
  <c r="L14" i="2"/>
  <c r="N14" i="2" s="1"/>
  <c r="O14" i="2"/>
  <c r="F26" i="3"/>
  <c r="O29" i="2"/>
  <c r="I26" i="3" s="1"/>
  <c r="L29" i="2"/>
  <c r="N29" i="2" s="1"/>
  <c r="H26" i="3" s="1"/>
  <c r="O20" i="2"/>
  <c r="O9" i="2"/>
  <c r="I24" i="3" s="1"/>
  <c r="F24" i="3"/>
  <c r="L9" i="2"/>
  <c r="N9" i="2" s="1"/>
  <c r="H24" i="3" s="1"/>
  <c r="O32" i="2"/>
  <c r="O17" i="2"/>
  <c r="L17" i="2"/>
  <c r="N17" i="2" s="1"/>
  <c r="L24" i="2"/>
  <c r="N24" i="2" s="1"/>
  <c r="O24" i="2"/>
  <c r="O11" i="2"/>
  <c r="L11" i="2"/>
  <c r="N11" i="2" s="1"/>
  <c r="O27" i="2"/>
  <c r="L27" i="2"/>
  <c r="N27" i="2" s="1"/>
  <c r="L34" i="2"/>
  <c r="N34" i="2" s="1"/>
  <c r="O34" i="2"/>
  <c r="M3" i="2"/>
  <c r="H5" i="2"/>
  <c r="H15" i="2"/>
  <c r="K15" i="2" s="1"/>
  <c r="L15" i="2" s="1"/>
  <c r="N15" i="2" s="1"/>
  <c r="H25" i="2"/>
  <c r="K25" i="2" s="1"/>
  <c r="L25" i="2" s="1"/>
  <c r="N25" i="2" s="1"/>
  <c r="L18" i="2"/>
  <c r="N18" i="2" s="1"/>
  <c r="L28" i="2"/>
  <c r="N28" i="2" s="1"/>
  <c r="H23" i="2"/>
  <c r="K23" i="2" s="1"/>
  <c r="L23" i="2" s="1"/>
  <c r="N23" i="2" s="1"/>
  <c r="H33" i="2"/>
  <c r="K33" i="2" s="1"/>
  <c r="L33" i="2" s="1"/>
  <c r="N33" i="2" s="1"/>
  <c r="O8" i="2"/>
  <c r="H12" i="2"/>
  <c r="K12" i="2" s="1"/>
  <c r="L12" i="2" s="1"/>
  <c r="N12" i="2" s="1"/>
  <c r="H22" i="3" s="1"/>
  <c r="I13" i="2"/>
  <c r="J13" i="2" s="1"/>
  <c r="J35" i="2" s="1"/>
  <c r="L16" i="2"/>
  <c r="N16" i="2" s="1"/>
  <c r="H22" i="2"/>
  <c r="K22" i="2" s="1"/>
  <c r="L22" i="2" s="1"/>
  <c r="N22" i="2" s="1"/>
  <c r="L26" i="2"/>
  <c r="N26" i="2" s="1"/>
  <c r="H32" i="2"/>
  <c r="K32" i="2" s="1"/>
  <c r="L32" i="2" s="1"/>
  <c r="N32" i="2" s="1"/>
  <c r="H20" i="2"/>
  <c r="K20" i="2" s="1"/>
  <c r="L20" i="2" s="1"/>
  <c r="N20" i="2" s="1"/>
  <c r="H10" i="2"/>
  <c r="K10" i="2" s="1"/>
  <c r="L10" i="2" s="1"/>
  <c r="N10" i="2" s="1"/>
  <c r="H30" i="2"/>
  <c r="K30" i="2" s="1"/>
  <c r="L30" i="2" s="1"/>
  <c r="N30" i="2" s="1"/>
  <c r="B6" i="3" l="1"/>
  <c r="L13" i="2"/>
  <c r="N13" i="2" s="1"/>
  <c r="O13" i="2"/>
  <c r="K5" i="2"/>
  <c r="H35" i="2"/>
  <c r="E6" i="3" s="1"/>
  <c r="O25" i="2"/>
  <c r="O5" i="2"/>
  <c r="O12" i="2"/>
  <c r="I22" i="3" s="1"/>
  <c r="O33" i="2"/>
  <c r="O30" i="2"/>
  <c r="O10" i="2"/>
  <c r="O22" i="2"/>
  <c r="O15" i="2"/>
  <c r="K35" i="2" l="1"/>
  <c r="H11" i="3" s="1"/>
  <c r="L5" i="2"/>
  <c r="E11" i="3"/>
  <c r="O35" i="2"/>
  <c r="B11" i="3" s="1"/>
  <c r="N5" i="2" l="1"/>
  <c r="N35" i="2" s="1"/>
  <c r="B16" i="3" s="1"/>
  <c r="L35" i="2"/>
  <c r="E1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Шаблон</author>
  </authors>
  <commentList>
    <comment ref="E4" authorId="0" shapeId="0" xr:uid="{00000000-0006-0000-0100-000001000000}">
      <text>
        <r>
          <rPr>
            <sz val="10"/>
            <rFont val="Arial"/>
            <family val="2"/>
          </rPr>
          <t>Цена поставщика в юанях за 1 штуку.
Меняется при получении нового КП.</t>
        </r>
      </text>
    </comment>
    <comment ref="G4" authorId="0" shapeId="0" xr:uid="{00000000-0006-0000-0100-000002000000}">
      <text>
        <r>
          <rPr>
            <sz val="10"/>
            <rFont val="Arial"/>
            <family val="2"/>
          </rPr>
          <t>Авто: Цена юань × курс из Настроек.
Не редактировать вручную.</t>
        </r>
      </text>
    </comment>
    <comment ref="I4" authorId="0" shapeId="0" xr:uid="{00000000-0006-0000-0100-000003000000}">
      <text>
        <r>
          <rPr>
            <sz val="10"/>
            <rFont val="Arial"/>
            <family val="2"/>
          </rPr>
          <t>Авто: Себестоимость × (1 + Наценка из Настроек).</t>
        </r>
      </text>
    </comment>
    <comment ref="K4" authorId="0" shapeId="0" xr:uid="{00000000-0006-0000-0100-000004000000}">
      <text>
        <r>
          <rPr>
            <sz val="10"/>
            <rFont val="Arial"/>
            <family val="2"/>
          </rPr>
          <t>Авто: Доставка распределяется пропорционально
себестоимости. Задай общую сумму в Настройках.</t>
        </r>
      </text>
    </comment>
    <comment ref="M4" authorId="0" shapeId="0" xr:uid="{00000000-0006-0000-0100-000005000000}">
      <text>
        <r>
          <rPr>
            <sz val="10"/>
            <rFont val="Arial"/>
            <family val="2"/>
          </rPr>
          <t>НМЦК — начальная максимальная цена контракта.
Берётся из тендерной документации.</t>
        </r>
      </text>
    </comment>
    <comment ref="N4" authorId="0" shapeId="0" xr:uid="{00000000-0006-0000-0100-000006000000}">
      <text>
        <r>
          <rPr>
            <sz val="10"/>
            <rFont val="Arial"/>
            <family val="2"/>
          </rPr>
          <t>Дельта = НМЦК − Наша цена с доставкой.
Зелёный = мы ниже (хорошо).
Красный = мы выше (не пройдём тендер).</t>
        </r>
      </text>
    </comment>
    <comment ref="O4" authorId="0" shapeId="0" xr:uid="{00000000-0006-0000-0100-000007000000}">
      <text>
        <r>
          <rPr>
            <sz val="10"/>
            <rFont val="Arial"/>
            <family val="2"/>
          </rPr>
          <t>Маржа = (Продажа − Себест.) / Продажа.
Целевой уровень: ≥ 33%.</t>
        </r>
      </text>
    </comment>
  </commentList>
</comments>
</file>

<file path=xl/sharedStrings.xml><?xml version="1.0" encoding="utf-8"?>
<sst xmlns="http://schemas.openxmlformats.org/spreadsheetml/2006/main" count="86" uniqueCount="85">
  <si>
    <t>⚙  НАСТРОЙКИ РАСЧЁТА</t>
  </si>
  <si>
    <t>Все параметры этого листа влияют на расчёт — менять только здесь</t>
  </si>
  <si>
    <t>💱  Курс валюты</t>
  </si>
  <si>
    <t>Курс юань (CNY) → рубль (₽)</t>
  </si>
  <si>
    <t>Обновляй перед каждым расчётом</t>
  </si>
  <si>
    <t>Курс доллар (USD) → рубль (₽)</t>
  </si>
  <si>
    <t>Справочно</t>
  </si>
  <si>
    <t>💰  Ценообразование</t>
  </si>
  <si>
    <t>Наценка на товар (%)</t>
  </si>
  <si>
    <t>Сейчас 50%</t>
  </si>
  <si>
    <t>Доп. расходы / таможня (%)</t>
  </si>
  <si>
    <t>Введи если есть</t>
  </si>
  <si>
    <t>НДС входящий (% от продажи)</t>
  </si>
  <si>
    <t>Обычно 20%, если нужен</t>
  </si>
  <si>
    <t>🚚  Логистика</t>
  </si>
  <si>
    <t>Стоимость доставки партии (₽)</t>
  </si>
  <si>
    <t>Фикс. сумма на весь заказ</t>
  </si>
  <si>
    <t>Доставка как % от суммы заказа</t>
  </si>
  <si>
    <t>Альтернатива — % от стоимости</t>
  </si>
  <si>
    <t>📋  Реквизиты тендера</t>
  </si>
  <si>
    <t>Номер тендера</t>
  </si>
  <si>
    <t>Заказчик</t>
  </si>
  <si>
    <t>Дата расчёта</t>
  </si>
  <si>
    <t>ЛЕГЕНДА ЦВЕТОВ</t>
  </si>
  <si>
    <t xml:space="preserve">  Синий текст / голубой фон — ячейка для ввода (меняй сам)</t>
  </si>
  <si>
    <t xml:space="preserve">  Серо-голубой фон — автоматический расчёт (не трогай)</t>
  </si>
  <si>
    <t xml:space="preserve">  Зелёный фон — итоговые суммы</t>
  </si>
  <si>
    <t xml:space="preserve">  Жёлтый фон — НМЦК (цена в тендере)</t>
  </si>
  <si>
    <t xml:space="preserve">  Красный — наша цена ВЫШЕ НМЦК (проблема!)</t>
  </si>
  <si>
    <t>📋  КАЛЬКУЛЯТОР ЗАКУПКИ</t>
  </si>
  <si>
    <t>Тендер:</t>
  </si>
  <si>
    <t>Заказчик:</t>
  </si>
  <si>
    <t>Курс ¥/₽:</t>
  </si>
  <si>
    <t>Наценка:</t>
  </si>
  <si>
    <t>Дата:</t>
  </si>
  <si>
    <t>№</t>
  </si>
  <si>
    <t>Поз.
тенд.</t>
  </si>
  <si>
    <t>Наименование товара</t>
  </si>
  <si>
    <t>Кол-
во</t>
  </si>
  <si>
    <t>Цена
¥/шт</t>
  </si>
  <si>
    <t>Итого
¥</t>
  </si>
  <si>
    <t>Цена
₽/шт
(себ.)</t>
  </si>
  <si>
    <t>Себест.
итого ₽</t>
  </si>
  <si>
    <t>Цена
прод.
₽/шт</t>
  </si>
  <si>
    <t>Продажа
итого ₽</t>
  </si>
  <si>
    <t>Достав-
ка ₽</t>
  </si>
  <si>
    <t>Итого
с дост. ₽</t>
  </si>
  <si>
    <t>НМЦК ₽
(тендер)</t>
  </si>
  <si>
    <t>Дельта
vs НМЦК</t>
  </si>
  <si>
    <t>Маржа
%</t>
  </si>
  <si>
    <t>ИТОГО</t>
  </si>
  <si>
    <t>Позиций: 30</t>
  </si>
  <si>
    <t>📊  ДАШБОРД — ИТОГИ РАСЧЁТА</t>
  </si>
  <si>
    <t>💰 СУММА ПРОДАЖИ (₽)</t>
  </si>
  <si>
    <t>🏷 СЕБЕСТОИМОСТЬ (₽)</t>
  </si>
  <si>
    <t>📦 НМЦК ИТОГО (₽)</t>
  </si>
  <si>
    <t>Наша итоговая цена заказчику</t>
  </si>
  <si>
    <t>Закупка без наценки и доставки</t>
  </si>
  <si>
    <t>Максимум по тендеру</t>
  </si>
  <si>
    <t>📈 МАРЖА (%)</t>
  </si>
  <si>
    <t>💵 МАРЖА (₽)</t>
  </si>
  <si>
    <t>🚚 ДОСТАВКА ИТОГО (₽)</t>
  </si>
  <si>
    <t>Цель: ≥ 33%</t>
  </si>
  <si>
    <t>Прибыль до налогов</t>
  </si>
  <si>
    <t>Из Настроек</t>
  </si>
  <si>
    <t>🆚 ДЕЛЬТА vs НМЦК (₽)</t>
  </si>
  <si>
    <t>📉 ДЕЛЬТА vs НМЦК (%)</t>
  </si>
  <si>
    <t>🔢 ПОЗИЦИЙ В ЗАЯВКЕ</t>
  </si>
  <si>
    <t>Насколько мы дешевле тендера</t>
  </si>
  <si>
    <t>% отклонения нашей цены от НМЦК</t>
  </si>
  <si>
    <t>Всего 30 позиций</t>
  </si>
  <si>
    <t>🏆  ТОП-5 ПОЗИЦИЙ ПО СУММЕ ПРОДАЖИ</t>
  </si>
  <si>
    <t>Поз.</t>
  </si>
  <si>
    <t>Наименование (сокр.)</t>
  </si>
  <si>
    <t>Кол-во</t>
  </si>
  <si>
    <t>Цена ¥/шт</t>
  </si>
  <si>
    <t>Сумма продажи ₽</t>
  </si>
  <si>
    <t>НМЦК ₽</t>
  </si>
  <si>
    <t>Дельта ₽</t>
  </si>
  <si>
    <t>Маржа %</t>
  </si>
  <si>
    <t>IP-телефон VoIP Cisco IP Phone 8841 CP-8841-K…</t>
  </si>
  <si>
    <t>Коммутатор Cisco WS-C3560CX-12PC-S 16 180x320…</t>
  </si>
  <si>
    <t>Коммутатор Cisco MDS 9148T DS-C9148T-24EK9 48…</t>
  </si>
  <si>
    <t>Блок распределения питания APC AP7921 IEC 320…</t>
  </si>
  <si>
    <t>💡 Для обновления расчёта: измени курс/наценку на листе ⚙ Настройки — все цифры пересчитаются автоматически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</si>
</sst>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dd\.mm\.yyyy"/>
  </numFmts>
  <fonts count="27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4"/>
      <color rgb="FFFFFFFF"/>
      <name val="Arial"/>
      <family val="2"/>
    </font>
    <font>
      <i/>
      <sz val="9"/>
      <color rgb="FF666666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1"/>
      <color rgb="FF0000FF"/>
      <name val="Arial"/>
      <family val="2"/>
    </font>
    <font>
      <i/>
      <sz val="9"/>
      <color rgb="FF888888"/>
      <name val="Arial"/>
      <family val="2"/>
    </font>
    <font>
      <b/>
      <sz val="9"/>
      <color rgb="FF555555"/>
      <name val="Arial"/>
      <family val="2"/>
    </font>
    <font>
      <sz val="9"/>
      <color rgb="FF0000FF"/>
      <name val="Arial"/>
      <family val="2"/>
    </font>
    <font>
      <sz val="9"/>
      <color rgb="FF000000"/>
      <name val="Arial"/>
      <family val="2"/>
    </font>
    <font>
      <sz val="9"/>
      <color rgb="FFC62828"/>
      <name val="Arial"/>
      <family val="2"/>
    </font>
    <font>
      <b/>
      <sz val="9"/>
      <color rgb="FF6B7C93"/>
      <name val="Arial"/>
      <family val="2"/>
    </font>
    <font>
      <b/>
      <sz val="9"/>
      <color rgb="FF1B3A6B"/>
      <name val="Arial"/>
      <family val="2"/>
    </font>
    <font>
      <b/>
      <sz val="9"/>
      <color rgb="FFFFFFFF"/>
      <name val="Arial"/>
      <family val="2"/>
    </font>
    <font>
      <b/>
      <sz val="9"/>
      <color rgb="FF1A1A2E"/>
      <name val="Arial"/>
      <family val="2"/>
    </font>
    <font>
      <sz val="9"/>
      <color rgb="FF888888"/>
      <name val="Arial"/>
      <family val="2"/>
    </font>
    <font>
      <sz val="9"/>
      <color rgb="FF555555"/>
      <name val="Arial"/>
      <family val="2"/>
    </font>
    <font>
      <sz val="9"/>
      <color rgb="FF1A1A2E"/>
      <name val="Arial"/>
      <family val="2"/>
    </font>
    <font>
      <b/>
      <sz val="10"/>
      <color rgb="FF0000FF"/>
      <name val="Arial"/>
      <family val="2"/>
    </font>
    <font>
      <sz val="10"/>
      <color rgb="FF008000"/>
      <name val="Arial"/>
      <family val="2"/>
    </font>
    <font>
      <b/>
      <sz val="10"/>
      <color rgb="FF000000"/>
      <name val="Arial"/>
      <family val="2"/>
    </font>
    <font>
      <i/>
      <sz val="9"/>
      <color rgb="FF555555"/>
      <name val="Arial"/>
      <family val="2"/>
    </font>
    <font>
      <b/>
      <sz val="16"/>
      <color rgb="FF1A1A2E"/>
      <name val="Arial"/>
      <family val="2"/>
    </font>
    <font>
      <i/>
      <sz val="8"/>
      <color rgb="FF888888"/>
      <name val="Arial"/>
      <family val="2"/>
    </font>
    <font>
      <b/>
      <sz val="16"/>
      <color rgb="FF1E7E34"/>
      <name val="Arial"/>
      <family val="2"/>
    </font>
    <font>
      <b/>
      <sz val="16"/>
      <color rgb="FFEF6C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1B3A6B"/>
        <bgColor rgb="FF3D5A80"/>
      </patternFill>
    </fill>
    <fill>
      <patternFill patternType="solid">
        <fgColor rgb="FFECF0F5"/>
        <bgColor rgb="FFEBF1F9"/>
      </patternFill>
    </fill>
    <fill>
      <patternFill patternType="solid">
        <fgColor rgb="FF2E5FA3"/>
        <bgColor rgb="FF3D5A80"/>
      </patternFill>
    </fill>
    <fill>
      <patternFill patternType="solid">
        <fgColor rgb="FFFFFFFF"/>
        <bgColor rgb="FFF5F8FD"/>
      </patternFill>
    </fill>
    <fill>
      <patternFill patternType="solid">
        <fgColor rgb="FFD6E4F7"/>
        <bgColor rgb="FFD0D9E6"/>
      </patternFill>
    </fill>
    <fill>
      <patternFill patternType="solid">
        <fgColor rgb="FFFFFDE7"/>
        <bgColor rgb="FFFFFFFF"/>
      </patternFill>
    </fill>
    <fill>
      <patternFill patternType="solid">
        <fgColor rgb="FFEBF1F9"/>
        <bgColor rgb="FFECF0F5"/>
      </patternFill>
    </fill>
    <fill>
      <patternFill patternType="solid">
        <fgColor rgb="FFE8F5E9"/>
        <bgColor rgb="FFE6F4EA"/>
      </patternFill>
    </fill>
    <fill>
      <patternFill patternType="solid">
        <fgColor rgb="FFFFF9C4"/>
        <bgColor rgb="FFFFFDE7"/>
      </patternFill>
    </fill>
    <fill>
      <patternFill patternType="solid">
        <fgColor rgb="FFFCE8E6"/>
        <bgColor rgb="FFECF0F5"/>
      </patternFill>
    </fill>
    <fill>
      <patternFill patternType="solid">
        <fgColor rgb="FFFFF59D"/>
        <bgColor rgb="FFFFF9C4"/>
      </patternFill>
    </fill>
    <fill>
      <patternFill patternType="solid">
        <fgColor rgb="FFF5F8FD"/>
        <bgColor rgb="FFF0F5FB"/>
      </patternFill>
    </fill>
    <fill>
      <patternFill patternType="solid">
        <fgColor rgb="FFF0F5FB"/>
        <bgColor rgb="FFF5F8FD"/>
      </patternFill>
    </fill>
    <fill>
      <patternFill patternType="solid">
        <fgColor rgb="FF1E7E34"/>
        <bgColor rgb="FF008000"/>
      </patternFill>
    </fill>
    <fill>
      <patternFill patternType="solid">
        <fgColor rgb="FF3D5A80"/>
        <bgColor rgb="FF2E5FA3"/>
      </patternFill>
    </fill>
    <fill>
      <patternFill patternType="solid">
        <fgColor rgb="FFEF6C00"/>
        <bgColor rgb="FFFF9900"/>
      </patternFill>
    </fill>
  </fills>
  <borders count="8">
    <border>
      <left/>
      <right/>
      <top/>
      <bottom/>
      <diagonal/>
    </border>
    <border>
      <left style="thin">
        <color rgb="FFB0BEC5"/>
      </left>
      <right style="thin">
        <color rgb="FFB0BEC5"/>
      </right>
      <top style="thin">
        <color rgb="FFB0BEC5"/>
      </top>
      <bottom style="thin">
        <color rgb="FFB0BEC5"/>
      </bottom>
      <diagonal/>
    </border>
    <border>
      <left style="medium">
        <color rgb="FF2E5FA3"/>
      </left>
      <right style="medium">
        <color rgb="FF2E5FA3"/>
      </right>
      <top style="medium">
        <color rgb="FF2E5FA3"/>
      </top>
      <bottom style="medium">
        <color rgb="FF2E5FA3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2E5FA3"/>
      </left>
      <right style="thin">
        <color rgb="FF2E5FA3"/>
      </right>
      <top style="thin">
        <color rgb="FF2E5FA3"/>
      </top>
      <bottom style="thin">
        <color rgb="FF2E5FA3"/>
      </bottom>
      <diagonal/>
    </border>
    <border>
      <left style="thin">
        <color rgb="FFD0D9E6"/>
      </left>
      <right style="thin">
        <color rgb="FFD0D9E6"/>
      </right>
      <top style="thin">
        <color rgb="FFD0D9E6"/>
      </top>
      <bottom style="thin">
        <color rgb="FFD0D9E6"/>
      </bottom>
      <diagonal/>
    </border>
    <border>
      <left style="thin">
        <color rgb="FF2E5FA3"/>
      </left>
      <right/>
      <top style="thin">
        <color rgb="FF2E5FA3"/>
      </top>
      <bottom style="thin">
        <color rgb="FF2E5FA3"/>
      </bottom>
      <diagonal/>
    </border>
    <border>
      <left style="medium">
        <color rgb="FF2E5FA3"/>
      </left>
      <right/>
      <top style="medium">
        <color rgb="FF2E5FA3"/>
      </top>
      <bottom style="medium">
        <color rgb="FF2E5FA3"/>
      </bottom>
      <diagonal/>
    </border>
  </borders>
  <cellStyleXfs count="1">
    <xf numFmtId="0" fontId="0" fillId="0" borderId="0"/>
  </cellStyleXfs>
  <cellXfs count="72">
    <xf numFmtId="0" fontId="0" fillId="0" borderId="0" xfId="0"/>
    <xf numFmtId="3" fontId="23" fillId="9" borderId="7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1" fillId="11" borderId="3" xfId="0" applyFont="1" applyFill="1" applyBorder="1" applyAlignment="1">
      <alignment horizontal="left" vertical="center"/>
    </xf>
    <xf numFmtId="0" fontId="10" fillId="10" borderId="3" xfId="0" applyFont="1" applyFill="1" applyBorder="1" applyAlignment="1">
      <alignment horizontal="left" vertical="center"/>
    </xf>
    <xf numFmtId="0" fontId="10" fillId="9" borderId="3" xfId="0" applyFont="1" applyFill="1" applyBorder="1" applyAlignment="1">
      <alignment horizontal="left" vertical="center"/>
    </xf>
    <xf numFmtId="0" fontId="10" fillId="8" borderId="3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/>
    </xf>
    <xf numFmtId="0" fontId="8" fillId="0" borderId="0" xfId="0" applyFont="1"/>
    <xf numFmtId="0" fontId="4" fillId="4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4" fontId="6" fillId="6" borderId="2" xfId="0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9" fontId="6" fillId="6" borderId="2" xfId="0" applyNumberFormat="1" applyFont="1" applyFill="1" applyBorder="1" applyAlignment="1">
      <alignment horizontal="center" vertical="center"/>
    </xf>
    <xf numFmtId="3" fontId="6" fillId="6" borderId="2" xfId="0" applyNumberFormat="1" applyFont="1" applyFill="1" applyBorder="1" applyAlignment="1">
      <alignment horizontal="center" vertical="center"/>
    </xf>
    <xf numFmtId="164" fontId="6" fillId="6" borderId="2" xfId="0" applyNumberFormat="1" applyFont="1" applyFill="1" applyBorder="1" applyAlignment="1">
      <alignment horizontal="center" vertical="center"/>
    </xf>
    <xf numFmtId="49" fontId="6" fillId="6" borderId="2" xfId="0" applyNumberFormat="1" applyFont="1" applyFill="1" applyBorder="1" applyAlignment="1">
      <alignment horizontal="center" vertical="center"/>
    </xf>
    <xf numFmtId="165" fontId="6" fillId="7" borderId="2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right" vertical="center"/>
    </xf>
    <xf numFmtId="4" fontId="13" fillId="3" borderId="0" xfId="0" applyNumberFormat="1" applyFont="1" applyFill="1" applyAlignment="1">
      <alignment horizontal="right" vertical="center"/>
    </xf>
    <xf numFmtId="9" fontId="13" fillId="3" borderId="0" xfId="0" applyNumberFormat="1" applyFont="1" applyFill="1" applyAlignment="1">
      <alignment horizontal="right" vertical="center"/>
    </xf>
    <xf numFmtId="165" fontId="13" fillId="3" borderId="0" xfId="0" applyNumberFormat="1" applyFont="1" applyFill="1" applyAlignment="1">
      <alignment horizontal="right" vertical="center"/>
    </xf>
    <xf numFmtId="0" fontId="14" fillId="2" borderId="4" xfId="0" applyFont="1" applyFill="1" applyBorder="1" applyAlignment="1">
      <alignment horizontal="center" vertical="center" wrapText="1"/>
    </xf>
    <xf numFmtId="0" fontId="15" fillId="12" borderId="4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left" vertical="center" wrapText="1"/>
    </xf>
    <xf numFmtId="3" fontId="19" fillId="6" borderId="5" xfId="0" applyNumberFormat="1" applyFont="1" applyFill="1" applyBorder="1" applyAlignment="1">
      <alignment horizontal="center" vertical="center"/>
    </xf>
    <xf numFmtId="3" fontId="19" fillId="6" borderId="5" xfId="0" applyNumberFormat="1" applyFont="1" applyFill="1" applyBorder="1" applyAlignment="1">
      <alignment horizontal="right" vertical="center"/>
    </xf>
    <xf numFmtId="3" fontId="5" fillId="8" borderId="5" xfId="0" applyNumberFormat="1" applyFont="1" applyFill="1" applyBorder="1" applyAlignment="1">
      <alignment horizontal="right" vertical="center"/>
    </xf>
    <xf numFmtId="3" fontId="20" fillId="8" borderId="5" xfId="0" applyNumberFormat="1" applyFont="1" applyFill="1" applyBorder="1" applyAlignment="1">
      <alignment horizontal="right" vertical="center"/>
    </xf>
    <xf numFmtId="3" fontId="5" fillId="9" borderId="5" xfId="0" applyNumberFormat="1" applyFont="1" applyFill="1" applyBorder="1" applyAlignment="1">
      <alignment horizontal="right" vertical="center"/>
    </xf>
    <xf numFmtId="3" fontId="21" fillId="9" borderId="5" xfId="0" applyNumberFormat="1" applyFont="1" applyFill="1" applyBorder="1" applyAlignment="1">
      <alignment horizontal="right" vertical="center"/>
    </xf>
    <xf numFmtId="3" fontId="19" fillId="10" borderId="5" xfId="0" applyNumberFormat="1" applyFont="1" applyFill="1" applyBorder="1" applyAlignment="1">
      <alignment horizontal="right" vertical="center"/>
    </xf>
    <xf numFmtId="3" fontId="21" fillId="5" borderId="5" xfId="0" applyNumberFormat="1" applyFont="1" applyFill="1" applyBorder="1" applyAlignment="1">
      <alignment horizontal="right" vertical="center"/>
    </xf>
    <xf numFmtId="164" fontId="21" fillId="5" borderId="5" xfId="0" applyNumberFormat="1" applyFont="1" applyFill="1" applyBorder="1" applyAlignment="1">
      <alignment horizontal="center" vertical="center"/>
    </xf>
    <xf numFmtId="0" fontId="16" fillId="13" borderId="5" xfId="0" applyFont="1" applyFill="1" applyBorder="1" applyAlignment="1">
      <alignment horizontal="center" vertical="center"/>
    </xf>
    <xf numFmtId="0" fontId="17" fillId="13" borderId="5" xfId="0" applyFont="1" applyFill="1" applyBorder="1" applyAlignment="1">
      <alignment horizontal="center" vertical="center"/>
    </xf>
    <xf numFmtId="3" fontId="21" fillId="13" borderId="5" xfId="0" applyNumberFormat="1" applyFont="1" applyFill="1" applyBorder="1" applyAlignment="1">
      <alignment horizontal="right" vertical="center"/>
    </xf>
    <xf numFmtId="164" fontId="21" fillId="13" borderId="5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3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horizontal="center" vertical="center"/>
    </xf>
    <xf numFmtId="49" fontId="10" fillId="5" borderId="5" xfId="0" applyNumberFormat="1" applyFont="1" applyFill="1" applyBorder="1" applyAlignment="1">
      <alignment horizontal="center" vertical="center"/>
    </xf>
    <xf numFmtId="49" fontId="10" fillId="5" borderId="5" xfId="0" applyNumberFormat="1" applyFont="1" applyFill="1" applyBorder="1" applyAlignment="1">
      <alignment horizontal="left" vertical="center"/>
    </xf>
    <xf numFmtId="3" fontId="10" fillId="5" borderId="5" xfId="0" applyNumberFormat="1" applyFont="1" applyFill="1" applyBorder="1" applyAlignment="1">
      <alignment horizontal="center" vertical="center"/>
    </xf>
    <xf numFmtId="3" fontId="10" fillId="5" borderId="5" xfId="0" applyNumberFormat="1" applyFont="1" applyFill="1" applyBorder="1" applyAlignment="1">
      <alignment horizontal="right" vertical="center"/>
    </xf>
    <xf numFmtId="164" fontId="10" fillId="5" borderId="5" xfId="0" applyNumberFormat="1" applyFont="1" applyFill="1" applyBorder="1" applyAlignment="1">
      <alignment horizontal="center" vertical="center"/>
    </xf>
    <xf numFmtId="49" fontId="10" fillId="13" borderId="5" xfId="0" applyNumberFormat="1" applyFont="1" applyFill="1" applyBorder="1" applyAlignment="1">
      <alignment horizontal="center" vertical="center"/>
    </xf>
    <xf numFmtId="49" fontId="10" fillId="13" borderId="5" xfId="0" applyNumberFormat="1" applyFont="1" applyFill="1" applyBorder="1" applyAlignment="1">
      <alignment horizontal="left" vertical="center"/>
    </xf>
    <xf numFmtId="3" fontId="10" fillId="13" borderId="5" xfId="0" applyNumberFormat="1" applyFont="1" applyFill="1" applyBorder="1" applyAlignment="1">
      <alignment horizontal="center" vertical="center"/>
    </xf>
    <xf numFmtId="3" fontId="10" fillId="13" borderId="5" xfId="0" applyNumberFormat="1" applyFont="1" applyFill="1" applyBorder="1" applyAlignment="1">
      <alignment horizontal="right" vertical="center"/>
    </xf>
    <xf numFmtId="164" fontId="10" fillId="13" borderId="5" xfId="0" applyNumberFormat="1" applyFont="1" applyFill="1" applyBorder="1" applyAlignment="1">
      <alignment horizontal="center" vertical="center"/>
    </xf>
    <xf numFmtId="3" fontId="23" fillId="8" borderId="7" xfId="0" applyNumberFormat="1" applyFont="1" applyFill="1" applyBorder="1" applyAlignment="1">
      <alignment horizontal="center" vertical="center"/>
    </xf>
    <xf numFmtId="3" fontId="23" fillId="10" borderId="7" xfId="0" applyNumberFormat="1" applyFont="1" applyFill="1" applyBorder="1" applyAlignment="1">
      <alignment horizontal="center" vertical="center"/>
    </xf>
    <xf numFmtId="0" fontId="24" fillId="14" borderId="0" xfId="0" applyFont="1" applyFill="1" applyAlignment="1">
      <alignment horizontal="center" vertical="center"/>
    </xf>
    <xf numFmtId="0" fontId="14" fillId="15" borderId="6" xfId="0" applyFont="1" applyFill="1" applyBorder="1" applyAlignment="1">
      <alignment horizontal="left" vertical="center"/>
    </xf>
    <xf numFmtId="0" fontId="14" fillId="16" borderId="6" xfId="0" applyFont="1" applyFill="1" applyBorder="1" applyAlignment="1">
      <alignment horizontal="left" vertical="center"/>
    </xf>
    <xf numFmtId="164" fontId="25" fillId="9" borderId="7" xfId="0" applyNumberFormat="1" applyFont="1" applyFill="1" applyBorder="1" applyAlignment="1">
      <alignment horizontal="center" vertical="center"/>
    </xf>
    <xf numFmtId="0" fontId="14" fillId="17" borderId="6" xfId="0" applyFont="1" applyFill="1" applyBorder="1" applyAlignment="1">
      <alignment horizontal="left" vertical="center"/>
    </xf>
    <xf numFmtId="3" fontId="26" fillId="7" borderId="7" xfId="0" applyNumberFormat="1" applyFont="1" applyFill="1" applyBorder="1" applyAlignment="1">
      <alignment horizontal="center" vertical="center"/>
    </xf>
    <xf numFmtId="164" fontId="26" fillId="7" borderId="7" xfId="0" applyNumberFormat="1" applyFont="1" applyFill="1" applyBorder="1" applyAlignment="1">
      <alignment horizontal="center" vertical="center"/>
    </xf>
    <xf numFmtId="3" fontId="23" fillId="14" borderId="7" xfId="0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 vertical="center"/>
    </xf>
  </cellXfs>
  <cellStyles count="1">
    <cellStyle name="Обычный" xfId="0" builtinId="0"/>
  </cellStyles>
  <dxfs count="4">
    <dxf>
      <font>
        <b/>
        <sz val="10"/>
        <color rgb="FFC62828"/>
        <name val="Arial"/>
        <charset val="1"/>
      </font>
      <fill>
        <patternFill>
          <bgColor rgb="FFFCE8E6"/>
        </patternFill>
      </fill>
    </dxf>
    <dxf>
      <font>
        <b/>
        <sz val="10"/>
        <color rgb="FF1E7E34"/>
        <name val="Arial"/>
        <charset val="1"/>
      </font>
      <fill>
        <patternFill>
          <bgColor rgb="FFE6F4EA"/>
        </patternFill>
      </fill>
    </dxf>
    <dxf>
      <font>
        <b/>
        <sz val="10"/>
        <color rgb="FF1E7E34"/>
        <name val="Arial"/>
        <charset val="1"/>
      </font>
      <fill>
        <patternFill>
          <bgColor rgb="FFE6F4EA"/>
        </patternFill>
      </fill>
    </dxf>
    <dxf>
      <font>
        <b/>
        <sz val="10"/>
        <color rgb="FFC62828"/>
        <name val="Arial"/>
        <charset val="1"/>
      </font>
      <fill>
        <patternFill>
          <bgColor rgb="FFFCE8E6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DE7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0BEC5"/>
      <rgbColor rgb="FF888888"/>
      <rgbColor rgb="FFF5F8FD"/>
      <rgbColor rgb="FF993366"/>
      <rgbColor rgb="FFFFF9C4"/>
      <rgbColor rgb="FFE6F4EA"/>
      <rgbColor rgb="FF660066"/>
      <rgbColor rgb="FFFF8080"/>
      <rgbColor rgb="FF2E5FA3"/>
      <rgbColor rgb="FFD0D9E6"/>
      <rgbColor rgb="FF000080"/>
      <rgbColor rgb="FFFF00FF"/>
      <rgbColor rgb="FFF0F5FB"/>
      <rgbColor rgb="FF00FFFF"/>
      <rgbColor rgb="FF800080"/>
      <rgbColor rgb="FF800000"/>
      <rgbColor rgb="FF008080"/>
      <rgbColor rgb="FF0000FF"/>
      <rgbColor rgb="FF00CCFF"/>
      <rgbColor rgb="FFE8F5E9"/>
      <rgbColor rgb="FFECF0F5"/>
      <rgbColor rgb="FFFFF59D"/>
      <rgbColor rgb="FFD6E4F7"/>
      <rgbColor rgb="FFFCE8E6"/>
      <rgbColor rgb="FFEBF1F9"/>
      <rgbColor rgb="FFDDDDDD"/>
      <rgbColor rgb="FF3366FF"/>
      <rgbColor rgb="FF33CCCC"/>
      <rgbColor rgb="FF99CC00"/>
      <rgbColor rgb="FFFFCC00"/>
      <rgbColor rgb="FFFF9900"/>
      <rgbColor rgb="FFEF6C00"/>
      <rgbColor rgb="FF666666"/>
      <rgbColor rgb="FF6B7C93"/>
      <rgbColor rgb="FF1B3A6B"/>
      <rgbColor rgb="FF1E7E34"/>
      <rgbColor rgb="FF003300"/>
      <rgbColor rgb="FF555555"/>
      <rgbColor rgb="FFC62828"/>
      <rgbColor rgb="FF993366"/>
      <rgbColor rgb="FF3D5A80"/>
      <rgbColor rgb="FF1A1A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9"/>
  <sheetViews>
    <sheetView showGridLines="0" zoomScaleNormal="100" workbookViewId="0">
      <selection activeCell="J35" sqref="J35"/>
    </sheetView>
  </sheetViews>
  <sheetFormatPr baseColWidth="10" defaultColWidth="8.6640625" defaultRowHeight="15" x14ac:dyDescent="0.2"/>
  <cols>
    <col min="1" max="1" width="2" customWidth="1"/>
    <col min="2" max="2" width="38" customWidth="1"/>
    <col min="3" max="4" width="18" customWidth="1"/>
    <col min="5" max="5" width="28" customWidth="1"/>
  </cols>
  <sheetData>
    <row r="1" spans="2:5" ht="7.5" customHeight="1" x14ac:dyDescent="0.2"/>
    <row r="2" spans="2:5" ht="36" customHeight="1" x14ac:dyDescent="0.2">
      <c r="B2" s="14" t="s">
        <v>0</v>
      </c>
      <c r="C2" s="14"/>
      <c r="D2" s="14"/>
      <c r="E2" s="14"/>
    </row>
    <row r="3" spans="2:5" ht="19.5" customHeight="1" x14ac:dyDescent="0.2">
      <c r="B3" s="13" t="s">
        <v>1</v>
      </c>
      <c r="C3" s="13"/>
      <c r="D3" s="13"/>
      <c r="E3" s="13"/>
    </row>
    <row r="4" spans="2:5" ht="9.75" customHeight="1" x14ac:dyDescent="0.2"/>
    <row r="5" spans="2:5" ht="24" customHeight="1" x14ac:dyDescent="0.2">
      <c r="B5" s="12" t="s">
        <v>2</v>
      </c>
      <c r="C5" s="12"/>
      <c r="D5" s="12"/>
      <c r="E5" s="12"/>
    </row>
    <row r="6" spans="2:5" ht="21.75" customHeight="1" x14ac:dyDescent="0.2">
      <c r="B6" s="15" t="s">
        <v>3</v>
      </c>
      <c r="C6" s="16">
        <v>11.75</v>
      </c>
      <c r="D6" s="17" t="s">
        <v>4</v>
      </c>
    </row>
    <row r="7" spans="2:5" ht="21.75" customHeight="1" x14ac:dyDescent="0.2">
      <c r="B7" s="15" t="s">
        <v>5</v>
      </c>
      <c r="C7" s="16">
        <v>90</v>
      </c>
      <c r="D7" s="17" t="s">
        <v>6</v>
      </c>
    </row>
    <row r="8" spans="2:5" ht="7.5" customHeight="1" x14ac:dyDescent="0.2"/>
    <row r="9" spans="2:5" ht="24" customHeight="1" x14ac:dyDescent="0.2">
      <c r="B9" s="12" t="s">
        <v>7</v>
      </c>
      <c r="C9" s="12"/>
      <c r="D9" s="12"/>
      <c r="E9" s="12"/>
    </row>
    <row r="10" spans="2:5" ht="21.75" customHeight="1" x14ac:dyDescent="0.2">
      <c r="B10" s="15" t="s">
        <v>8</v>
      </c>
      <c r="C10" s="18">
        <v>0.5</v>
      </c>
      <c r="D10" s="17" t="s">
        <v>9</v>
      </c>
    </row>
    <row r="11" spans="2:5" ht="21.75" customHeight="1" x14ac:dyDescent="0.2">
      <c r="B11" s="15" t="s">
        <v>10</v>
      </c>
      <c r="C11" s="18">
        <v>0</v>
      </c>
      <c r="D11" s="17" t="s">
        <v>11</v>
      </c>
    </row>
    <row r="12" spans="2:5" ht="21.75" customHeight="1" x14ac:dyDescent="0.2">
      <c r="B12" s="15" t="s">
        <v>12</v>
      </c>
      <c r="C12" s="18">
        <v>0</v>
      </c>
      <c r="D12" s="17" t="s">
        <v>13</v>
      </c>
    </row>
    <row r="13" spans="2:5" ht="7.5" customHeight="1" x14ac:dyDescent="0.2"/>
    <row r="14" spans="2:5" ht="24" customHeight="1" x14ac:dyDescent="0.2">
      <c r="B14" s="12" t="s">
        <v>14</v>
      </c>
      <c r="C14" s="12"/>
      <c r="D14" s="12"/>
      <c r="E14" s="12"/>
    </row>
    <row r="15" spans="2:5" ht="21.75" customHeight="1" x14ac:dyDescent="0.2">
      <c r="B15" s="15" t="s">
        <v>15</v>
      </c>
      <c r="C15" s="19">
        <v>0</v>
      </c>
      <c r="D15" s="17" t="s">
        <v>16</v>
      </c>
    </row>
    <row r="16" spans="2:5" ht="21.75" customHeight="1" x14ac:dyDescent="0.2">
      <c r="B16" s="15" t="s">
        <v>17</v>
      </c>
      <c r="C16" s="20">
        <v>0</v>
      </c>
      <c r="D16" s="17" t="s">
        <v>18</v>
      </c>
    </row>
    <row r="17" spans="2:5" ht="7.5" customHeight="1" x14ac:dyDescent="0.2"/>
    <row r="18" spans="2:5" ht="24" customHeight="1" x14ac:dyDescent="0.2">
      <c r="B18" s="12" t="s">
        <v>19</v>
      </c>
      <c r="C18" s="12"/>
      <c r="D18" s="12"/>
      <c r="E18" s="12"/>
    </row>
    <row r="19" spans="2:5" ht="21.75" customHeight="1" x14ac:dyDescent="0.2">
      <c r="B19" s="15" t="s">
        <v>20</v>
      </c>
      <c r="C19" s="21"/>
      <c r="D19" s="17"/>
    </row>
    <row r="20" spans="2:5" ht="21.75" customHeight="1" x14ac:dyDescent="0.2">
      <c r="B20" s="15" t="s">
        <v>21</v>
      </c>
      <c r="C20" s="21"/>
      <c r="D20" s="17"/>
    </row>
    <row r="21" spans="2:5" ht="21.75" customHeight="1" x14ac:dyDescent="0.2">
      <c r="B21" s="15" t="s">
        <v>22</v>
      </c>
      <c r="C21" s="22"/>
      <c r="D21" s="17"/>
    </row>
    <row r="23" spans="2:5" ht="7.5" customHeight="1" x14ac:dyDescent="0.2"/>
    <row r="24" spans="2:5" ht="18" customHeight="1" x14ac:dyDescent="0.2">
      <c r="B24" s="11" t="s">
        <v>23</v>
      </c>
      <c r="C24" s="11"/>
      <c r="D24" s="11"/>
      <c r="E24" s="11"/>
    </row>
    <row r="25" spans="2:5" ht="19.5" customHeight="1" x14ac:dyDescent="0.2">
      <c r="B25" s="10" t="s">
        <v>24</v>
      </c>
      <c r="C25" s="10"/>
      <c r="D25" s="10"/>
      <c r="E25" s="10"/>
    </row>
    <row r="26" spans="2:5" ht="19.5" customHeight="1" x14ac:dyDescent="0.2">
      <c r="B26" s="9" t="s">
        <v>25</v>
      </c>
      <c r="C26" s="9"/>
      <c r="D26" s="9"/>
      <c r="E26" s="9"/>
    </row>
    <row r="27" spans="2:5" ht="19.5" customHeight="1" x14ac:dyDescent="0.2">
      <c r="B27" s="8" t="s">
        <v>26</v>
      </c>
      <c r="C27" s="8"/>
      <c r="D27" s="8"/>
      <c r="E27" s="8"/>
    </row>
    <row r="28" spans="2:5" ht="19.5" customHeight="1" x14ac:dyDescent="0.2">
      <c r="B28" s="7" t="s">
        <v>27</v>
      </c>
      <c r="C28" s="7"/>
      <c r="D28" s="7"/>
      <c r="E28" s="7"/>
    </row>
    <row r="29" spans="2:5" ht="19.5" customHeight="1" x14ac:dyDescent="0.2">
      <c r="B29" s="6" t="s">
        <v>28</v>
      </c>
      <c r="C29" s="6"/>
      <c r="D29" s="6"/>
      <c r="E29" s="6"/>
    </row>
  </sheetData>
  <mergeCells count="12">
    <mergeCell ref="B28:E28"/>
    <mergeCell ref="B29:E29"/>
    <mergeCell ref="B18:E18"/>
    <mergeCell ref="B24:E24"/>
    <mergeCell ref="B25:E25"/>
    <mergeCell ref="B26:E26"/>
    <mergeCell ref="B27:E27"/>
    <mergeCell ref="B2:E2"/>
    <mergeCell ref="B3:E3"/>
    <mergeCell ref="B5:E5"/>
    <mergeCell ref="B9:E9"/>
    <mergeCell ref="B14:E14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5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I43" sqref="I43"/>
    </sheetView>
  </sheetViews>
  <sheetFormatPr baseColWidth="10" defaultColWidth="8.6640625" defaultRowHeight="15" x14ac:dyDescent="0.2"/>
  <cols>
    <col min="1" max="1" width="4" customWidth="1"/>
    <col min="2" max="2" width="8" customWidth="1"/>
    <col min="3" max="3" width="44" customWidth="1"/>
    <col min="4" max="4" width="8" customWidth="1"/>
    <col min="5" max="5" width="14" customWidth="1"/>
    <col min="6" max="7" width="16" customWidth="1"/>
    <col min="8" max="8" width="18" customWidth="1"/>
    <col min="9" max="9" width="16" customWidth="1"/>
    <col min="10" max="10" width="18" customWidth="1"/>
    <col min="11" max="11" width="16" customWidth="1"/>
    <col min="12" max="13" width="20" customWidth="1"/>
    <col min="14" max="14" width="18" customWidth="1"/>
    <col min="15" max="15" width="12" customWidth="1"/>
  </cols>
  <sheetData>
    <row r="1" spans="1:15" ht="9.75" customHeight="1" x14ac:dyDescent="0.2"/>
    <row r="2" spans="1:15" ht="36" customHeight="1" x14ac:dyDescent="0.2">
      <c r="A2" s="5" t="s">
        <v>29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24" customHeight="1" x14ac:dyDescent="0.2">
      <c r="A3" s="23" t="s">
        <v>30</v>
      </c>
      <c r="B3" s="4">
        <f>'⚙ Настройки'!C19</f>
        <v>0</v>
      </c>
      <c r="C3" s="4"/>
      <c r="D3" s="23" t="s">
        <v>31</v>
      </c>
      <c r="E3" s="4">
        <f>'⚙ Настройки'!C20</f>
        <v>0</v>
      </c>
      <c r="F3" s="4"/>
      <c r="G3" s="4"/>
      <c r="H3" s="24" t="s">
        <v>32</v>
      </c>
      <c r="I3" s="25">
        <f>'⚙ Настройки'!C6</f>
        <v>11.75</v>
      </c>
      <c r="J3" s="24" t="s">
        <v>33</v>
      </c>
      <c r="K3" s="26">
        <f>'⚙ Настройки'!C10</f>
        <v>0.5</v>
      </c>
      <c r="L3" s="24" t="s">
        <v>34</v>
      </c>
      <c r="M3" s="27">
        <f>'⚙ Настройки'!C21</f>
        <v>0</v>
      </c>
    </row>
    <row r="4" spans="1:15" ht="42" customHeight="1" x14ac:dyDescent="0.2">
      <c r="A4" s="28" t="s">
        <v>35</v>
      </c>
      <c r="B4" s="28" t="s">
        <v>36</v>
      </c>
      <c r="C4" s="28" t="s">
        <v>37</v>
      </c>
      <c r="D4" s="28" t="s">
        <v>38</v>
      </c>
      <c r="E4" s="28" t="s">
        <v>39</v>
      </c>
      <c r="F4" s="28" t="s">
        <v>40</v>
      </c>
      <c r="G4" s="28" t="s">
        <v>41</v>
      </c>
      <c r="H4" s="28" t="s">
        <v>42</v>
      </c>
      <c r="I4" s="28" t="s">
        <v>43</v>
      </c>
      <c r="J4" s="28" t="s">
        <v>44</v>
      </c>
      <c r="K4" s="28" t="s">
        <v>45</v>
      </c>
      <c r="L4" s="28" t="s">
        <v>46</v>
      </c>
      <c r="M4" s="29" t="s">
        <v>47</v>
      </c>
      <c r="N4" s="28" t="s">
        <v>48</v>
      </c>
      <c r="O4" s="28" t="s">
        <v>49</v>
      </c>
    </row>
    <row r="5" spans="1:15" ht="21.75" customHeight="1" x14ac:dyDescent="0.2">
      <c r="A5" s="30">
        <v>1</v>
      </c>
      <c r="B5" s="31"/>
      <c r="C5" s="32"/>
      <c r="D5" s="33"/>
      <c r="E5" s="34"/>
      <c r="F5" s="35">
        <f t="shared" ref="F5:F34" si="0">D5*E5</f>
        <v>0</v>
      </c>
      <c r="G5" s="36">
        <f>E5*'⚙ Настройки'!$C$6</f>
        <v>0</v>
      </c>
      <c r="H5" s="35">
        <f t="shared" ref="H5:H34" si="1">D5*G5</f>
        <v>0</v>
      </c>
      <c r="I5" s="36">
        <f>G5*(1+'⚙ Настройки'!$C$10)</f>
        <v>0</v>
      </c>
      <c r="J5" s="37">
        <f t="shared" ref="J5:J34" si="2">D5*I5</f>
        <v>0</v>
      </c>
      <c r="K5" s="36">
        <f>IF('⚙ Настройки'!$C$15&gt;0,IFERROR(H5/SUM($H$5:$H$34)*'⚙ Настройки'!$C$15,0),H5*'⚙ Настройки'!$C$16)</f>
        <v>0</v>
      </c>
      <c r="L5" s="38">
        <f t="shared" ref="L5:L34" si="3">J5+K5</f>
        <v>0</v>
      </c>
      <c r="M5" s="39">
        <v>358000</v>
      </c>
      <c r="N5" s="40">
        <f t="shared" ref="N5:N34" si="4">IF(M5&gt;0,M5-L5,"")</f>
        <v>358000</v>
      </c>
      <c r="O5" s="41" t="str">
        <f t="shared" ref="O5:O34" si="5">IF(J5&gt;0,(J5-H5)/J5,"")</f>
        <v/>
      </c>
    </row>
    <row r="6" spans="1:15" ht="21.75" customHeight="1" x14ac:dyDescent="0.2">
      <c r="A6" s="42">
        <v>2</v>
      </c>
      <c r="B6" s="43"/>
      <c r="C6" s="32"/>
      <c r="D6" s="33"/>
      <c r="E6" s="34"/>
      <c r="F6" s="35">
        <f t="shared" si="0"/>
        <v>0</v>
      </c>
      <c r="G6" s="36">
        <f>E6*'⚙ Настройки'!$C$6</f>
        <v>0</v>
      </c>
      <c r="H6" s="35">
        <f t="shared" si="1"/>
        <v>0</v>
      </c>
      <c r="I6" s="36">
        <f>G6*(1+'⚙ Настройки'!$C$10)</f>
        <v>0</v>
      </c>
      <c r="J6" s="37">
        <f t="shared" si="2"/>
        <v>0</v>
      </c>
      <c r="K6" s="36">
        <f>IF('⚙ Настройки'!$C$15&gt;0,IFERROR(H6/SUM($H$5:$H$34)*'⚙ Настройки'!$C$15,0),H6*'⚙ Настройки'!$C$16)</f>
        <v>0</v>
      </c>
      <c r="L6" s="38">
        <f t="shared" si="3"/>
        <v>0</v>
      </c>
      <c r="M6" s="39">
        <v>70000</v>
      </c>
      <c r="N6" s="44">
        <f t="shared" si="4"/>
        <v>70000</v>
      </c>
      <c r="O6" s="45" t="str">
        <f t="shared" si="5"/>
        <v/>
      </c>
    </row>
    <row r="7" spans="1:15" ht="21.75" customHeight="1" x14ac:dyDescent="0.2">
      <c r="A7" s="30">
        <v>3</v>
      </c>
      <c r="B7" s="31"/>
      <c r="C7" s="32"/>
      <c r="D7" s="33"/>
      <c r="E7" s="34"/>
      <c r="F7" s="35">
        <f t="shared" si="0"/>
        <v>0</v>
      </c>
      <c r="G7" s="36">
        <f>E7*'⚙ Настройки'!$C$6</f>
        <v>0</v>
      </c>
      <c r="H7" s="35">
        <f t="shared" si="1"/>
        <v>0</v>
      </c>
      <c r="I7" s="36">
        <f>G7*(1+'⚙ Настройки'!$C$10)</f>
        <v>0</v>
      </c>
      <c r="J7" s="37">
        <f t="shared" si="2"/>
        <v>0</v>
      </c>
      <c r="K7" s="36">
        <f>IF('⚙ Настройки'!$C$15&gt;0,IFERROR(H7/SUM($H$5:$H$34)*'⚙ Настройки'!$C$15,0),H7*'⚙ Настройки'!$C$16)</f>
        <v>0</v>
      </c>
      <c r="L7" s="38">
        <f t="shared" si="3"/>
        <v>0</v>
      </c>
      <c r="M7" s="39">
        <v>27000</v>
      </c>
      <c r="N7" s="40">
        <f t="shared" si="4"/>
        <v>27000</v>
      </c>
      <c r="O7" s="41" t="str">
        <f t="shared" si="5"/>
        <v/>
      </c>
    </row>
    <row r="8" spans="1:15" ht="21.75" customHeight="1" x14ac:dyDescent="0.2">
      <c r="A8" s="42">
        <v>4</v>
      </c>
      <c r="B8" s="43"/>
      <c r="C8" s="32"/>
      <c r="D8" s="33"/>
      <c r="E8" s="34"/>
      <c r="F8" s="35">
        <f t="shared" si="0"/>
        <v>0</v>
      </c>
      <c r="G8" s="36">
        <f>E8*'⚙ Настройки'!$C$6</f>
        <v>0</v>
      </c>
      <c r="H8" s="35">
        <f t="shared" si="1"/>
        <v>0</v>
      </c>
      <c r="I8" s="36">
        <f>G8*(1+'⚙ Настройки'!$C$10)</f>
        <v>0</v>
      </c>
      <c r="J8" s="37">
        <f t="shared" si="2"/>
        <v>0</v>
      </c>
      <c r="K8" s="36">
        <f>IF('⚙ Настройки'!$C$15&gt;0,IFERROR(H8/SUM($H$5:$H$34)*'⚙ Настройки'!$C$15,0),H8*'⚙ Настройки'!$C$16)</f>
        <v>0</v>
      </c>
      <c r="L8" s="38">
        <f t="shared" si="3"/>
        <v>0</v>
      </c>
      <c r="M8" s="39">
        <v>62000</v>
      </c>
      <c r="N8" s="44">
        <f t="shared" si="4"/>
        <v>62000</v>
      </c>
      <c r="O8" s="45" t="str">
        <f t="shared" si="5"/>
        <v/>
      </c>
    </row>
    <row r="9" spans="1:15" ht="21.75" customHeight="1" x14ac:dyDescent="0.2">
      <c r="A9" s="30">
        <v>5</v>
      </c>
      <c r="B9" s="31"/>
      <c r="C9" s="32"/>
      <c r="D9" s="33"/>
      <c r="E9" s="34"/>
      <c r="F9" s="35">
        <f t="shared" si="0"/>
        <v>0</v>
      </c>
      <c r="G9" s="36">
        <f>E9*'⚙ Настройки'!$C$6</f>
        <v>0</v>
      </c>
      <c r="H9" s="35">
        <f t="shared" si="1"/>
        <v>0</v>
      </c>
      <c r="I9" s="36">
        <f>G9*(1+'⚙ Настройки'!$C$10)</f>
        <v>0</v>
      </c>
      <c r="J9" s="37">
        <f t="shared" si="2"/>
        <v>0</v>
      </c>
      <c r="K9" s="36">
        <f>IF('⚙ Настройки'!$C$15&gt;0,IFERROR(H9/SUM($H$5:$H$34)*'⚙ Настройки'!$C$15,0),H9*'⚙ Настройки'!$C$16)</f>
        <v>0</v>
      </c>
      <c r="L9" s="38">
        <f t="shared" si="3"/>
        <v>0</v>
      </c>
      <c r="M9" s="39">
        <v>540000</v>
      </c>
      <c r="N9" s="40">
        <f t="shared" si="4"/>
        <v>540000</v>
      </c>
      <c r="O9" s="41" t="str">
        <f t="shared" si="5"/>
        <v/>
      </c>
    </row>
    <row r="10" spans="1:15" ht="21.75" customHeight="1" x14ac:dyDescent="0.2">
      <c r="A10" s="42">
        <v>6</v>
      </c>
      <c r="B10" s="43"/>
      <c r="C10" s="32"/>
      <c r="D10" s="33"/>
      <c r="E10" s="34"/>
      <c r="F10" s="35">
        <f t="shared" si="0"/>
        <v>0</v>
      </c>
      <c r="G10" s="36">
        <f>E10*'⚙ Настройки'!$C$6</f>
        <v>0</v>
      </c>
      <c r="H10" s="35">
        <f t="shared" si="1"/>
        <v>0</v>
      </c>
      <c r="I10" s="36">
        <f>G10*(1+'⚙ Настройки'!$C$10)</f>
        <v>0</v>
      </c>
      <c r="J10" s="37">
        <f t="shared" si="2"/>
        <v>0</v>
      </c>
      <c r="K10" s="36">
        <f>IF('⚙ Настройки'!$C$15&gt;0,IFERROR(H10/SUM($H$5:$H$34)*'⚙ Настройки'!$C$15,0),H10*'⚙ Настройки'!$C$16)</f>
        <v>0</v>
      </c>
      <c r="L10" s="38">
        <f t="shared" si="3"/>
        <v>0</v>
      </c>
      <c r="M10" s="39">
        <v>5400</v>
      </c>
      <c r="N10" s="44">
        <f t="shared" si="4"/>
        <v>5400</v>
      </c>
      <c r="O10" s="45" t="str">
        <f t="shared" si="5"/>
        <v/>
      </c>
    </row>
    <row r="11" spans="1:15" ht="21.75" customHeight="1" x14ac:dyDescent="0.2">
      <c r="A11" s="30">
        <v>7</v>
      </c>
      <c r="B11" s="31"/>
      <c r="C11" s="32"/>
      <c r="D11" s="33"/>
      <c r="E11" s="34"/>
      <c r="F11" s="35">
        <f t="shared" si="0"/>
        <v>0</v>
      </c>
      <c r="G11" s="36">
        <f>E11*'⚙ Настройки'!$C$6</f>
        <v>0</v>
      </c>
      <c r="H11" s="35">
        <f t="shared" si="1"/>
        <v>0</v>
      </c>
      <c r="I11" s="36">
        <f>G11*(1+'⚙ Настройки'!$C$10)</f>
        <v>0</v>
      </c>
      <c r="J11" s="37">
        <f t="shared" si="2"/>
        <v>0</v>
      </c>
      <c r="K11" s="36">
        <f>IF('⚙ Настройки'!$C$15&gt;0,IFERROR(H11/SUM($H$5:$H$34)*'⚙ Настройки'!$C$15,0),H11*'⚙ Настройки'!$C$16)</f>
        <v>0</v>
      </c>
      <c r="L11" s="38">
        <f t="shared" si="3"/>
        <v>0</v>
      </c>
      <c r="M11" s="39">
        <v>125000</v>
      </c>
      <c r="N11" s="40">
        <f t="shared" si="4"/>
        <v>125000</v>
      </c>
      <c r="O11" s="41" t="str">
        <f t="shared" si="5"/>
        <v/>
      </c>
    </row>
    <row r="12" spans="1:15" ht="21.75" customHeight="1" x14ac:dyDescent="0.2">
      <c r="A12" s="42">
        <v>8</v>
      </c>
      <c r="B12" s="43"/>
      <c r="C12" s="32"/>
      <c r="D12" s="33"/>
      <c r="E12" s="34"/>
      <c r="F12" s="35">
        <f t="shared" si="0"/>
        <v>0</v>
      </c>
      <c r="G12" s="36">
        <f>E12*'⚙ Настройки'!$C$6</f>
        <v>0</v>
      </c>
      <c r="H12" s="35">
        <f t="shared" si="1"/>
        <v>0</v>
      </c>
      <c r="I12" s="36">
        <f>G12*(1+'⚙ Настройки'!$C$10)</f>
        <v>0</v>
      </c>
      <c r="J12" s="37">
        <f t="shared" si="2"/>
        <v>0</v>
      </c>
      <c r="K12" s="36">
        <f>IF('⚙ Настройки'!$C$15&gt;0,IFERROR(H12/SUM($H$5:$H$34)*'⚙ Настройки'!$C$15,0),H12*'⚙ Настройки'!$C$16)</f>
        <v>0</v>
      </c>
      <c r="L12" s="38">
        <f t="shared" si="3"/>
        <v>0</v>
      </c>
      <c r="M12" s="39">
        <v>27000</v>
      </c>
      <c r="N12" s="44">
        <f t="shared" si="4"/>
        <v>27000</v>
      </c>
      <c r="O12" s="45" t="str">
        <f t="shared" si="5"/>
        <v/>
      </c>
    </row>
    <row r="13" spans="1:15" ht="21.75" customHeight="1" x14ac:dyDescent="0.2">
      <c r="A13" s="30">
        <v>9</v>
      </c>
      <c r="B13" s="31"/>
      <c r="C13" s="32"/>
      <c r="D13" s="33"/>
      <c r="E13" s="34"/>
      <c r="F13" s="35">
        <f t="shared" si="0"/>
        <v>0</v>
      </c>
      <c r="G13" s="36">
        <f>E13*'⚙ Настройки'!$C$6</f>
        <v>0</v>
      </c>
      <c r="H13" s="35">
        <f t="shared" si="1"/>
        <v>0</v>
      </c>
      <c r="I13" s="36">
        <f>G13*(1+'⚙ Настройки'!$C$10)</f>
        <v>0</v>
      </c>
      <c r="J13" s="37">
        <f t="shared" si="2"/>
        <v>0</v>
      </c>
      <c r="K13" s="36">
        <f>IF('⚙ Настройки'!$C$15&gt;0,IFERROR(H13/SUM($H$5:$H$34)*'⚙ Настройки'!$C$15,0),H13*'⚙ Настройки'!$C$16)</f>
        <v>0</v>
      </c>
      <c r="L13" s="38">
        <f t="shared" si="3"/>
        <v>0</v>
      </c>
      <c r="M13" s="39">
        <v>12300</v>
      </c>
      <c r="N13" s="40">
        <f t="shared" si="4"/>
        <v>12300</v>
      </c>
      <c r="O13" s="41" t="str">
        <f t="shared" si="5"/>
        <v/>
      </c>
    </row>
    <row r="14" spans="1:15" ht="21.75" customHeight="1" x14ac:dyDescent="0.2">
      <c r="A14" s="42">
        <v>10</v>
      </c>
      <c r="B14" s="43"/>
      <c r="C14" s="32"/>
      <c r="D14" s="33"/>
      <c r="E14" s="34"/>
      <c r="F14" s="35">
        <f t="shared" si="0"/>
        <v>0</v>
      </c>
      <c r="G14" s="36">
        <f>E14*'⚙ Настройки'!$C$6</f>
        <v>0</v>
      </c>
      <c r="H14" s="35">
        <f t="shared" si="1"/>
        <v>0</v>
      </c>
      <c r="I14" s="36">
        <f>G14*(1+'⚙ Настройки'!$C$10)</f>
        <v>0</v>
      </c>
      <c r="J14" s="37">
        <f t="shared" si="2"/>
        <v>0</v>
      </c>
      <c r="K14" s="36">
        <f>IF('⚙ Настройки'!$C$15&gt;0,IFERROR(H14/SUM($H$5:$H$34)*'⚙ Настройки'!$C$15,0),H14*'⚙ Настройки'!$C$16)</f>
        <v>0</v>
      </c>
      <c r="L14" s="38">
        <f t="shared" si="3"/>
        <v>0</v>
      </c>
      <c r="M14" s="39">
        <v>200000</v>
      </c>
      <c r="N14" s="44">
        <f t="shared" si="4"/>
        <v>200000</v>
      </c>
      <c r="O14" s="45" t="str">
        <f t="shared" si="5"/>
        <v/>
      </c>
    </row>
    <row r="15" spans="1:15" ht="21.75" customHeight="1" x14ac:dyDescent="0.2">
      <c r="A15" s="30">
        <v>11</v>
      </c>
      <c r="B15" s="31"/>
      <c r="C15" s="32"/>
      <c r="D15" s="33"/>
      <c r="E15" s="34"/>
      <c r="F15" s="35">
        <f t="shared" si="0"/>
        <v>0</v>
      </c>
      <c r="G15" s="36">
        <f>E15*'⚙ Настройки'!$C$6</f>
        <v>0</v>
      </c>
      <c r="H15" s="35">
        <f t="shared" si="1"/>
        <v>0</v>
      </c>
      <c r="I15" s="36">
        <f>G15*(1+'⚙ Настройки'!$C$10)</f>
        <v>0</v>
      </c>
      <c r="J15" s="37">
        <f t="shared" si="2"/>
        <v>0</v>
      </c>
      <c r="K15" s="36">
        <f>IF('⚙ Настройки'!$C$15&gt;0,IFERROR(H15/SUM($H$5:$H$34)*'⚙ Настройки'!$C$15,0),H15*'⚙ Настройки'!$C$16)</f>
        <v>0</v>
      </c>
      <c r="L15" s="38">
        <f t="shared" si="3"/>
        <v>0</v>
      </c>
      <c r="M15" s="39">
        <v>125000</v>
      </c>
      <c r="N15" s="40">
        <f t="shared" si="4"/>
        <v>125000</v>
      </c>
      <c r="O15" s="41" t="str">
        <f t="shared" si="5"/>
        <v/>
      </c>
    </row>
    <row r="16" spans="1:15" ht="21.75" customHeight="1" x14ac:dyDescent="0.2">
      <c r="A16" s="42">
        <v>12</v>
      </c>
      <c r="B16" s="43"/>
      <c r="C16" s="32"/>
      <c r="D16" s="33"/>
      <c r="E16" s="34"/>
      <c r="F16" s="35">
        <f t="shared" si="0"/>
        <v>0</v>
      </c>
      <c r="G16" s="36">
        <f>E16*'⚙ Настройки'!$C$6</f>
        <v>0</v>
      </c>
      <c r="H16" s="35">
        <f t="shared" si="1"/>
        <v>0</v>
      </c>
      <c r="I16" s="36">
        <f>G16*(1+'⚙ Настройки'!$C$10)</f>
        <v>0</v>
      </c>
      <c r="J16" s="37">
        <f t="shared" si="2"/>
        <v>0</v>
      </c>
      <c r="K16" s="36">
        <f>IF('⚙ Настройки'!$C$15&gt;0,IFERROR(H16/SUM($H$5:$H$34)*'⚙ Настройки'!$C$15,0),H16*'⚙ Настройки'!$C$16)</f>
        <v>0</v>
      </c>
      <c r="L16" s="38">
        <f t="shared" si="3"/>
        <v>0</v>
      </c>
      <c r="M16" s="39">
        <v>27000</v>
      </c>
      <c r="N16" s="44">
        <f t="shared" si="4"/>
        <v>27000</v>
      </c>
      <c r="O16" s="45" t="str">
        <f t="shared" si="5"/>
        <v/>
      </c>
    </row>
    <row r="17" spans="1:15" ht="21.75" customHeight="1" x14ac:dyDescent="0.2">
      <c r="A17" s="30">
        <v>13</v>
      </c>
      <c r="B17" s="31"/>
      <c r="C17" s="32"/>
      <c r="D17" s="33"/>
      <c r="E17" s="34"/>
      <c r="F17" s="35">
        <f t="shared" si="0"/>
        <v>0</v>
      </c>
      <c r="G17" s="36">
        <f>E17*'⚙ Настройки'!$C$6</f>
        <v>0</v>
      </c>
      <c r="H17" s="35">
        <f t="shared" si="1"/>
        <v>0</v>
      </c>
      <c r="I17" s="36">
        <f>G17*(1+'⚙ Настройки'!$C$10)</f>
        <v>0</v>
      </c>
      <c r="J17" s="37">
        <f t="shared" si="2"/>
        <v>0</v>
      </c>
      <c r="K17" s="36">
        <f>IF('⚙ Настройки'!$C$15&gt;0,IFERROR(H17/SUM($H$5:$H$34)*'⚙ Настройки'!$C$15,0),H17*'⚙ Настройки'!$C$16)</f>
        <v>0</v>
      </c>
      <c r="L17" s="38">
        <f t="shared" si="3"/>
        <v>0</v>
      </c>
      <c r="M17" s="39">
        <v>80000</v>
      </c>
      <c r="N17" s="40">
        <f t="shared" si="4"/>
        <v>80000</v>
      </c>
      <c r="O17" s="41" t="str">
        <f t="shared" si="5"/>
        <v/>
      </c>
    </row>
    <row r="18" spans="1:15" ht="21.75" customHeight="1" x14ac:dyDescent="0.2">
      <c r="A18" s="42">
        <v>14</v>
      </c>
      <c r="B18" s="43"/>
      <c r="C18" s="32"/>
      <c r="D18" s="33"/>
      <c r="E18" s="34"/>
      <c r="F18" s="35">
        <f t="shared" si="0"/>
        <v>0</v>
      </c>
      <c r="G18" s="36">
        <f>E18*'⚙ Настройки'!$C$6</f>
        <v>0</v>
      </c>
      <c r="H18" s="35">
        <f t="shared" si="1"/>
        <v>0</v>
      </c>
      <c r="I18" s="36">
        <f>G18*(1+'⚙ Настройки'!$C$10)</f>
        <v>0</v>
      </c>
      <c r="J18" s="37">
        <f t="shared" si="2"/>
        <v>0</v>
      </c>
      <c r="K18" s="36">
        <f>IF('⚙ Настройки'!$C$15&gt;0,IFERROR(H18/SUM($H$5:$H$34)*'⚙ Настройки'!$C$15,0),H18*'⚙ Настройки'!$C$16)</f>
        <v>0</v>
      </c>
      <c r="L18" s="38">
        <f t="shared" si="3"/>
        <v>0</v>
      </c>
      <c r="M18" s="39">
        <v>160000</v>
      </c>
      <c r="N18" s="44">
        <f t="shared" si="4"/>
        <v>160000</v>
      </c>
      <c r="O18" s="45" t="str">
        <f t="shared" si="5"/>
        <v/>
      </c>
    </row>
    <row r="19" spans="1:15" ht="21.75" customHeight="1" x14ac:dyDescent="0.2">
      <c r="A19" s="30">
        <v>15</v>
      </c>
      <c r="B19" s="31"/>
      <c r="C19" s="32"/>
      <c r="D19" s="33"/>
      <c r="E19" s="34"/>
      <c r="F19" s="35">
        <f t="shared" si="0"/>
        <v>0</v>
      </c>
      <c r="G19" s="36">
        <f>E19*'⚙ Настройки'!$C$6</f>
        <v>0</v>
      </c>
      <c r="H19" s="35">
        <f t="shared" si="1"/>
        <v>0</v>
      </c>
      <c r="I19" s="36">
        <f>G19*(1+'⚙ Настройки'!$C$10)</f>
        <v>0</v>
      </c>
      <c r="J19" s="37">
        <f t="shared" si="2"/>
        <v>0</v>
      </c>
      <c r="K19" s="36">
        <f>IF('⚙ Настройки'!$C$15&gt;0,IFERROR(H19/SUM($H$5:$H$34)*'⚙ Настройки'!$C$15,0),H19*'⚙ Настройки'!$C$16)</f>
        <v>0</v>
      </c>
      <c r="L19" s="38">
        <f t="shared" si="3"/>
        <v>0</v>
      </c>
      <c r="M19" s="39">
        <v>10000</v>
      </c>
      <c r="N19" s="40">
        <f t="shared" si="4"/>
        <v>10000</v>
      </c>
      <c r="O19" s="41" t="str">
        <f t="shared" si="5"/>
        <v/>
      </c>
    </row>
    <row r="20" spans="1:15" ht="21.75" customHeight="1" x14ac:dyDescent="0.2">
      <c r="A20" s="42">
        <v>16</v>
      </c>
      <c r="B20" s="43"/>
      <c r="C20" s="32"/>
      <c r="D20" s="33"/>
      <c r="E20" s="34"/>
      <c r="F20" s="35">
        <f t="shared" si="0"/>
        <v>0</v>
      </c>
      <c r="G20" s="36">
        <f>E20*'⚙ Настройки'!$C$6</f>
        <v>0</v>
      </c>
      <c r="H20" s="35">
        <f t="shared" si="1"/>
        <v>0</v>
      </c>
      <c r="I20" s="36">
        <f>G20*(1+'⚙ Настройки'!$C$10)</f>
        <v>0</v>
      </c>
      <c r="J20" s="37">
        <f t="shared" si="2"/>
        <v>0</v>
      </c>
      <c r="K20" s="36">
        <f>IF('⚙ Настройки'!$C$15&gt;0,IFERROR(H20/SUM($H$5:$H$34)*'⚙ Настройки'!$C$15,0),H20*'⚙ Настройки'!$C$16)</f>
        <v>0</v>
      </c>
      <c r="L20" s="38">
        <f t="shared" si="3"/>
        <v>0</v>
      </c>
      <c r="M20" s="39">
        <v>55000</v>
      </c>
      <c r="N20" s="44">
        <f t="shared" si="4"/>
        <v>55000</v>
      </c>
      <c r="O20" s="45" t="str">
        <f t="shared" si="5"/>
        <v/>
      </c>
    </row>
    <row r="21" spans="1:15" ht="21.75" customHeight="1" x14ac:dyDescent="0.2">
      <c r="A21" s="30">
        <v>18</v>
      </c>
      <c r="B21" s="31"/>
      <c r="C21" s="32"/>
      <c r="D21" s="33"/>
      <c r="E21" s="34"/>
      <c r="F21" s="35">
        <f t="shared" si="0"/>
        <v>0</v>
      </c>
      <c r="G21" s="36">
        <f>E21*'⚙ Настройки'!$C$6</f>
        <v>0</v>
      </c>
      <c r="H21" s="35">
        <f t="shared" si="1"/>
        <v>0</v>
      </c>
      <c r="I21" s="36">
        <f>G21*(1+'⚙ Настройки'!$C$10)</f>
        <v>0</v>
      </c>
      <c r="J21" s="37">
        <f t="shared" si="2"/>
        <v>0</v>
      </c>
      <c r="K21" s="36">
        <f>IF('⚙ Настройки'!$C$15&gt;0,IFERROR(H21/SUM($H$5:$H$34)*'⚙ Настройки'!$C$15,0),H21*'⚙ Настройки'!$C$16)</f>
        <v>0</v>
      </c>
      <c r="L21" s="38">
        <f t="shared" si="3"/>
        <v>0</v>
      </c>
      <c r="M21" s="39">
        <v>77000</v>
      </c>
      <c r="N21" s="40">
        <f t="shared" si="4"/>
        <v>77000</v>
      </c>
      <c r="O21" s="41" t="str">
        <f t="shared" si="5"/>
        <v/>
      </c>
    </row>
    <row r="22" spans="1:15" ht="21.75" customHeight="1" x14ac:dyDescent="0.2">
      <c r="A22" s="42">
        <v>19</v>
      </c>
      <c r="B22" s="43"/>
      <c r="C22" s="32"/>
      <c r="D22" s="33"/>
      <c r="E22" s="34"/>
      <c r="F22" s="35">
        <f t="shared" si="0"/>
        <v>0</v>
      </c>
      <c r="G22" s="36">
        <f>E22*'⚙ Настройки'!$C$6</f>
        <v>0</v>
      </c>
      <c r="H22" s="35">
        <f t="shared" si="1"/>
        <v>0</v>
      </c>
      <c r="I22" s="36">
        <f>G22*(1+'⚙ Настройки'!$C$10)</f>
        <v>0</v>
      </c>
      <c r="J22" s="37">
        <f t="shared" si="2"/>
        <v>0</v>
      </c>
      <c r="K22" s="36">
        <f>IF('⚙ Настройки'!$C$15&gt;0,IFERROR(H22/SUM($H$5:$H$34)*'⚙ Настройки'!$C$15,0),H22*'⚙ Настройки'!$C$16)</f>
        <v>0</v>
      </c>
      <c r="L22" s="38">
        <f t="shared" si="3"/>
        <v>0</v>
      </c>
      <c r="M22" s="39">
        <v>17000</v>
      </c>
      <c r="N22" s="44">
        <f t="shared" si="4"/>
        <v>17000</v>
      </c>
      <c r="O22" s="45" t="str">
        <f t="shared" si="5"/>
        <v/>
      </c>
    </row>
    <row r="23" spans="1:15" ht="21.75" customHeight="1" x14ac:dyDescent="0.2">
      <c r="A23" s="30">
        <v>20</v>
      </c>
      <c r="B23" s="31"/>
      <c r="C23" s="32"/>
      <c r="D23" s="33"/>
      <c r="E23" s="34"/>
      <c r="F23" s="35">
        <f t="shared" si="0"/>
        <v>0</v>
      </c>
      <c r="G23" s="36">
        <f>E23*'⚙ Настройки'!$C$6</f>
        <v>0</v>
      </c>
      <c r="H23" s="35">
        <f t="shared" si="1"/>
        <v>0</v>
      </c>
      <c r="I23" s="36">
        <f>G23*(1+'⚙ Настройки'!$C$10)</f>
        <v>0</v>
      </c>
      <c r="J23" s="37">
        <f t="shared" si="2"/>
        <v>0</v>
      </c>
      <c r="K23" s="36">
        <f>IF('⚙ Настройки'!$C$15&gt;0,IFERROR(H23/SUM($H$5:$H$34)*'⚙ Настройки'!$C$15,0),H23*'⚙ Настройки'!$C$16)</f>
        <v>0</v>
      </c>
      <c r="L23" s="38">
        <f t="shared" si="3"/>
        <v>0</v>
      </c>
      <c r="M23" s="39">
        <v>17000</v>
      </c>
      <c r="N23" s="40">
        <f t="shared" si="4"/>
        <v>17000</v>
      </c>
      <c r="O23" s="41" t="str">
        <f t="shared" si="5"/>
        <v/>
      </c>
    </row>
    <row r="24" spans="1:15" ht="21.75" customHeight="1" x14ac:dyDescent="0.2">
      <c r="A24" s="42">
        <v>21</v>
      </c>
      <c r="B24" s="43"/>
      <c r="C24" s="32"/>
      <c r="D24" s="33"/>
      <c r="E24" s="34"/>
      <c r="F24" s="35">
        <f t="shared" si="0"/>
        <v>0</v>
      </c>
      <c r="G24" s="36">
        <f>E24*'⚙ Настройки'!$C$6</f>
        <v>0</v>
      </c>
      <c r="H24" s="35">
        <f t="shared" si="1"/>
        <v>0</v>
      </c>
      <c r="I24" s="36">
        <f>G24*(1+'⚙ Настройки'!$C$10)</f>
        <v>0</v>
      </c>
      <c r="J24" s="37">
        <f t="shared" si="2"/>
        <v>0</v>
      </c>
      <c r="K24" s="36">
        <f>IF('⚙ Настройки'!$C$15&gt;0,IFERROR(H24/SUM($H$5:$H$34)*'⚙ Настройки'!$C$15,0),H24*'⚙ Настройки'!$C$16)</f>
        <v>0</v>
      </c>
      <c r="L24" s="38">
        <f t="shared" si="3"/>
        <v>0</v>
      </c>
      <c r="M24" s="39">
        <v>70000</v>
      </c>
      <c r="N24" s="44">
        <f t="shared" si="4"/>
        <v>70000</v>
      </c>
      <c r="O24" s="45" t="str">
        <f t="shared" si="5"/>
        <v/>
      </c>
    </row>
    <row r="25" spans="1:15" ht="21.75" customHeight="1" x14ac:dyDescent="0.2">
      <c r="A25" s="30">
        <v>22</v>
      </c>
      <c r="B25" s="31"/>
      <c r="C25" s="32"/>
      <c r="D25" s="33"/>
      <c r="E25" s="34"/>
      <c r="F25" s="35">
        <f t="shared" si="0"/>
        <v>0</v>
      </c>
      <c r="G25" s="36">
        <f>E25*'⚙ Настройки'!$C$6</f>
        <v>0</v>
      </c>
      <c r="H25" s="35">
        <f t="shared" si="1"/>
        <v>0</v>
      </c>
      <c r="I25" s="36">
        <f>G25*(1+'⚙ Настройки'!$C$10)</f>
        <v>0</v>
      </c>
      <c r="J25" s="37">
        <f t="shared" si="2"/>
        <v>0</v>
      </c>
      <c r="K25" s="36">
        <f>IF('⚙ Настройки'!$C$15&gt;0,IFERROR(H25/SUM($H$5:$H$34)*'⚙ Настройки'!$C$15,0),H25*'⚙ Настройки'!$C$16)</f>
        <v>0</v>
      </c>
      <c r="L25" s="38">
        <f t="shared" si="3"/>
        <v>0</v>
      </c>
      <c r="M25" s="39">
        <v>5000</v>
      </c>
      <c r="N25" s="40">
        <f t="shared" si="4"/>
        <v>5000</v>
      </c>
      <c r="O25" s="41" t="str">
        <f t="shared" si="5"/>
        <v/>
      </c>
    </row>
    <row r="26" spans="1:15" ht="21.75" customHeight="1" x14ac:dyDescent="0.2">
      <c r="A26" s="42">
        <v>23</v>
      </c>
      <c r="B26" s="43"/>
      <c r="C26" s="32"/>
      <c r="D26" s="33"/>
      <c r="E26" s="34"/>
      <c r="F26" s="35">
        <f t="shared" si="0"/>
        <v>0</v>
      </c>
      <c r="G26" s="36">
        <f>E26*'⚙ Настройки'!$C$6</f>
        <v>0</v>
      </c>
      <c r="H26" s="35">
        <f t="shared" si="1"/>
        <v>0</v>
      </c>
      <c r="I26" s="36">
        <f>G26*(1+'⚙ Настройки'!$C$10)</f>
        <v>0</v>
      </c>
      <c r="J26" s="37">
        <f t="shared" si="2"/>
        <v>0</v>
      </c>
      <c r="K26" s="36">
        <f>IF('⚙ Настройки'!$C$15&gt;0,IFERROR(H26/SUM($H$5:$H$34)*'⚙ Настройки'!$C$15,0),H26*'⚙ Настройки'!$C$16)</f>
        <v>0</v>
      </c>
      <c r="L26" s="38">
        <f t="shared" si="3"/>
        <v>0</v>
      </c>
      <c r="M26" s="39">
        <v>50000</v>
      </c>
      <c r="N26" s="44">
        <f t="shared" si="4"/>
        <v>50000</v>
      </c>
      <c r="O26" s="45" t="str">
        <f t="shared" si="5"/>
        <v/>
      </c>
    </row>
    <row r="27" spans="1:15" ht="21.75" customHeight="1" x14ac:dyDescent="0.2">
      <c r="A27" s="30">
        <v>24</v>
      </c>
      <c r="B27" s="31"/>
      <c r="C27" s="32"/>
      <c r="D27" s="33"/>
      <c r="E27" s="34"/>
      <c r="F27" s="35">
        <f t="shared" si="0"/>
        <v>0</v>
      </c>
      <c r="G27" s="36">
        <f>E27*'⚙ Настройки'!$C$6</f>
        <v>0</v>
      </c>
      <c r="H27" s="35">
        <f t="shared" si="1"/>
        <v>0</v>
      </c>
      <c r="I27" s="36">
        <f>G27*(1+'⚙ Настройки'!$C$10)</f>
        <v>0</v>
      </c>
      <c r="J27" s="37">
        <f t="shared" si="2"/>
        <v>0</v>
      </c>
      <c r="K27" s="36">
        <f>IF('⚙ Настройки'!$C$15&gt;0,IFERROR(H27/SUM($H$5:$H$34)*'⚙ Настройки'!$C$15,0),H27*'⚙ Настройки'!$C$16)</f>
        <v>0</v>
      </c>
      <c r="L27" s="38">
        <f t="shared" si="3"/>
        <v>0</v>
      </c>
      <c r="M27" s="39">
        <v>26000</v>
      </c>
      <c r="N27" s="40">
        <f t="shared" si="4"/>
        <v>26000</v>
      </c>
      <c r="O27" s="41" t="str">
        <f t="shared" si="5"/>
        <v/>
      </c>
    </row>
    <row r="28" spans="1:15" ht="21.75" customHeight="1" x14ac:dyDescent="0.2">
      <c r="A28" s="42">
        <v>25</v>
      </c>
      <c r="B28" s="43"/>
      <c r="C28" s="32"/>
      <c r="D28" s="33"/>
      <c r="E28" s="34"/>
      <c r="F28" s="35">
        <f t="shared" si="0"/>
        <v>0</v>
      </c>
      <c r="G28" s="36">
        <f>E28*'⚙ Настройки'!$C$6</f>
        <v>0</v>
      </c>
      <c r="H28" s="35">
        <f t="shared" si="1"/>
        <v>0</v>
      </c>
      <c r="I28" s="36">
        <f>G28*(1+'⚙ Настройки'!$C$10)</f>
        <v>0</v>
      </c>
      <c r="J28" s="37">
        <f t="shared" si="2"/>
        <v>0</v>
      </c>
      <c r="K28" s="36">
        <f>IF('⚙ Настройки'!$C$15&gt;0,IFERROR(H28/SUM($H$5:$H$34)*'⚙ Настройки'!$C$15,0),H28*'⚙ Настройки'!$C$16)</f>
        <v>0</v>
      </c>
      <c r="L28" s="38">
        <f t="shared" si="3"/>
        <v>0</v>
      </c>
      <c r="M28" s="39">
        <v>39000</v>
      </c>
      <c r="N28" s="44">
        <f t="shared" si="4"/>
        <v>39000</v>
      </c>
      <c r="O28" s="45" t="str">
        <f t="shared" si="5"/>
        <v/>
      </c>
    </row>
    <row r="29" spans="1:15" ht="21.75" customHeight="1" x14ac:dyDescent="0.2">
      <c r="A29" s="30">
        <v>26</v>
      </c>
      <c r="B29" s="31"/>
      <c r="C29" s="32"/>
      <c r="D29" s="33"/>
      <c r="E29" s="34"/>
      <c r="F29" s="35">
        <f t="shared" si="0"/>
        <v>0</v>
      </c>
      <c r="G29" s="36">
        <f>E29*'⚙ Настройки'!$C$6</f>
        <v>0</v>
      </c>
      <c r="H29" s="35">
        <f t="shared" si="1"/>
        <v>0</v>
      </c>
      <c r="I29" s="36">
        <f>G29*(1+'⚙ Настройки'!$C$10)</f>
        <v>0</v>
      </c>
      <c r="J29" s="37">
        <f t="shared" si="2"/>
        <v>0</v>
      </c>
      <c r="K29" s="36">
        <f>IF('⚙ Настройки'!$C$15&gt;0,IFERROR(H29/SUM($H$5:$H$34)*'⚙ Настройки'!$C$15,0),H29*'⚙ Настройки'!$C$16)</f>
        <v>0</v>
      </c>
      <c r="L29" s="38">
        <f t="shared" si="3"/>
        <v>0</v>
      </c>
      <c r="M29" s="39">
        <v>97000</v>
      </c>
      <c r="N29" s="40">
        <f t="shared" si="4"/>
        <v>97000</v>
      </c>
      <c r="O29" s="41" t="str">
        <f t="shared" si="5"/>
        <v/>
      </c>
    </row>
    <row r="30" spans="1:15" ht="21.75" customHeight="1" x14ac:dyDescent="0.2">
      <c r="A30" s="42">
        <v>28</v>
      </c>
      <c r="B30" s="43"/>
      <c r="C30" s="32"/>
      <c r="D30" s="33"/>
      <c r="E30" s="34"/>
      <c r="F30" s="35">
        <f t="shared" si="0"/>
        <v>0</v>
      </c>
      <c r="G30" s="36">
        <f>E30*'⚙ Настройки'!$C$6</f>
        <v>0</v>
      </c>
      <c r="H30" s="35">
        <f t="shared" si="1"/>
        <v>0</v>
      </c>
      <c r="I30" s="36">
        <f>G30*(1+'⚙ Настройки'!$C$10)</f>
        <v>0</v>
      </c>
      <c r="J30" s="37">
        <f t="shared" si="2"/>
        <v>0</v>
      </c>
      <c r="K30" s="36">
        <f>IF('⚙ Настройки'!$C$15&gt;0,IFERROR(H30/SUM($H$5:$H$34)*'⚙ Настройки'!$C$15,0),H30*'⚙ Настройки'!$C$16)</f>
        <v>0</v>
      </c>
      <c r="L30" s="38">
        <f t="shared" si="3"/>
        <v>0</v>
      </c>
      <c r="M30" s="39">
        <v>10000</v>
      </c>
      <c r="N30" s="44">
        <f t="shared" si="4"/>
        <v>10000</v>
      </c>
      <c r="O30" s="45" t="str">
        <f t="shared" si="5"/>
        <v/>
      </c>
    </row>
    <row r="31" spans="1:15" ht="21.75" customHeight="1" x14ac:dyDescent="0.2">
      <c r="A31" s="30">
        <v>29</v>
      </c>
      <c r="B31" s="31"/>
      <c r="C31" s="32"/>
      <c r="D31" s="33"/>
      <c r="E31" s="34"/>
      <c r="F31" s="35">
        <f t="shared" si="0"/>
        <v>0</v>
      </c>
      <c r="G31" s="36">
        <f>E31*'⚙ Настройки'!$C$6</f>
        <v>0</v>
      </c>
      <c r="H31" s="35">
        <f t="shared" si="1"/>
        <v>0</v>
      </c>
      <c r="I31" s="36">
        <f>G31*(1+'⚙ Настройки'!$C$10)</f>
        <v>0</v>
      </c>
      <c r="J31" s="37">
        <f t="shared" si="2"/>
        <v>0</v>
      </c>
      <c r="K31" s="36">
        <f>IF('⚙ Настройки'!$C$15&gt;0,IFERROR(H31/SUM($H$5:$H$34)*'⚙ Настройки'!$C$15,0),H31*'⚙ Настройки'!$C$16)</f>
        <v>0</v>
      </c>
      <c r="L31" s="38">
        <f t="shared" si="3"/>
        <v>0</v>
      </c>
      <c r="M31" s="39">
        <v>540000</v>
      </c>
      <c r="N31" s="40">
        <f t="shared" si="4"/>
        <v>540000</v>
      </c>
      <c r="O31" s="41" t="str">
        <f t="shared" si="5"/>
        <v/>
      </c>
    </row>
    <row r="32" spans="1:15" ht="21.75" customHeight="1" x14ac:dyDescent="0.2">
      <c r="A32" s="42">
        <v>30</v>
      </c>
      <c r="B32" s="43"/>
      <c r="C32" s="32"/>
      <c r="D32" s="33"/>
      <c r="E32" s="34"/>
      <c r="F32" s="35">
        <f t="shared" si="0"/>
        <v>0</v>
      </c>
      <c r="G32" s="36">
        <f>E32*'⚙ Настройки'!$C$6</f>
        <v>0</v>
      </c>
      <c r="H32" s="35">
        <f t="shared" si="1"/>
        <v>0</v>
      </c>
      <c r="I32" s="36">
        <f>G32*(1+'⚙ Настройки'!$C$10)</f>
        <v>0</v>
      </c>
      <c r="J32" s="37">
        <f t="shared" si="2"/>
        <v>0</v>
      </c>
      <c r="K32" s="36">
        <f>IF('⚙ Настройки'!$C$15&gt;0,IFERROR(H32/SUM($H$5:$H$34)*'⚙ Настройки'!$C$15,0),H32*'⚙ Настройки'!$C$16)</f>
        <v>0</v>
      </c>
      <c r="L32" s="38">
        <f t="shared" si="3"/>
        <v>0</v>
      </c>
      <c r="M32" s="39">
        <v>5400</v>
      </c>
      <c r="N32" s="44">
        <f t="shared" si="4"/>
        <v>5400</v>
      </c>
      <c r="O32" s="45" t="str">
        <f t="shared" si="5"/>
        <v/>
      </c>
    </row>
    <row r="33" spans="1:15" ht="21.75" customHeight="1" x14ac:dyDescent="0.2">
      <c r="A33" s="30">
        <v>31</v>
      </c>
      <c r="B33" s="31"/>
      <c r="C33" s="32"/>
      <c r="D33" s="33"/>
      <c r="E33" s="34"/>
      <c r="F33" s="35">
        <f t="shared" si="0"/>
        <v>0</v>
      </c>
      <c r="G33" s="36">
        <f>E33*'⚙ Настройки'!$C$6</f>
        <v>0</v>
      </c>
      <c r="H33" s="35">
        <f t="shared" si="1"/>
        <v>0</v>
      </c>
      <c r="I33" s="36">
        <f>G33*(1+'⚙ Настройки'!$C$10)</f>
        <v>0</v>
      </c>
      <c r="J33" s="37">
        <f t="shared" si="2"/>
        <v>0</v>
      </c>
      <c r="K33" s="36">
        <f>IF('⚙ Настройки'!$C$15&gt;0,IFERROR(H33/SUM($H$5:$H$34)*'⚙ Настройки'!$C$15,0),H33*'⚙ Настройки'!$C$16)</f>
        <v>0</v>
      </c>
      <c r="L33" s="38">
        <f t="shared" si="3"/>
        <v>0</v>
      </c>
      <c r="M33" s="39">
        <v>17000</v>
      </c>
      <c r="N33" s="40">
        <f t="shared" si="4"/>
        <v>17000</v>
      </c>
      <c r="O33" s="41" t="str">
        <f t="shared" si="5"/>
        <v/>
      </c>
    </row>
    <row r="34" spans="1:15" ht="21.75" customHeight="1" x14ac:dyDescent="0.2">
      <c r="A34" s="42">
        <v>32</v>
      </c>
      <c r="B34" s="43"/>
      <c r="C34" s="32"/>
      <c r="D34" s="33"/>
      <c r="E34" s="34"/>
      <c r="F34" s="35">
        <f t="shared" si="0"/>
        <v>0</v>
      </c>
      <c r="G34" s="36">
        <f>E34*'⚙ Настройки'!$C$6</f>
        <v>0</v>
      </c>
      <c r="H34" s="35">
        <f t="shared" si="1"/>
        <v>0</v>
      </c>
      <c r="I34" s="36">
        <f>G34*(1+'⚙ Настройки'!$C$10)</f>
        <v>0</v>
      </c>
      <c r="J34" s="37">
        <f t="shared" si="2"/>
        <v>0</v>
      </c>
      <c r="K34" s="36">
        <f>IF('⚙ Настройки'!$C$15&gt;0,IFERROR(H34/SUM($H$5:$H$34)*'⚙ Настройки'!$C$15,0),H34*'⚙ Настройки'!$C$16)</f>
        <v>0</v>
      </c>
      <c r="L34" s="38">
        <f t="shared" si="3"/>
        <v>0</v>
      </c>
      <c r="M34" s="39">
        <v>17000</v>
      </c>
      <c r="N34" s="44">
        <f t="shared" si="4"/>
        <v>17000</v>
      </c>
      <c r="O34" s="45" t="str">
        <f t="shared" si="5"/>
        <v/>
      </c>
    </row>
    <row r="35" spans="1:15" ht="27.75" customHeight="1" x14ac:dyDescent="0.2">
      <c r="A35" s="46" t="s">
        <v>50</v>
      </c>
      <c r="B35" s="46"/>
      <c r="C35" s="47" t="s">
        <v>51</v>
      </c>
      <c r="D35" s="48">
        <f>SUM(D5:D34)</f>
        <v>0</v>
      </c>
      <c r="E35" s="46"/>
      <c r="F35" s="48">
        <f>SUM(F5:F34)</f>
        <v>0</v>
      </c>
      <c r="G35" s="46"/>
      <c r="H35" s="48">
        <f>SUM(H5:H34)</f>
        <v>0</v>
      </c>
      <c r="I35" s="46"/>
      <c r="J35" s="48">
        <f>SUM(J5:J34)</f>
        <v>0</v>
      </c>
      <c r="K35" s="48">
        <f>SUM(K5:K34)</f>
        <v>0</v>
      </c>
      <c r="L35" s="48">
        <f>SUM(L5:L34)</f>
        <v>0</v>
      </c>
      <c r="M35" s="48">
        <f>SUM(M5:M34)</f>
        <v>2871100</v>
      </c>
      <c r="N35" s="48">
        <f>SUM(N5:N34)</f>
        <v>2871100</v>
      </c>
      <c r="O35" s="49" t="str">
        <f>IFERROR((J35-H35)/J35,"")</f>
        <v/>
      </c>
    </row>
  </sheetData>
  <mergeCells count="3">
    <mergeCell ref="A2:O2"/>
    <mergeCell ref="B3:C3"/>
    <mergeCell ref="E3:G3"/>
  </mergeCells>
  <conditionalFormatting sqref="N5:N34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O5:O34">
    <cfRule type="cellIs" dxfId="1" priority="4" operator="greaterThanOrEqual">
      <formula>0.4</formula>
    </cfRule>
    <cfRule type="cellIs" dxfId="0" priority="5" operator="lessThan">
      <formula>0.2</formula>
    </cfRule>
  </conditionalFormatting>
  <dataValidations count="2">
    <dataValidation type="whole" operator="greaterThan" showErrorMessage="1" errorTitle="Ошибка" error="Введи целое число больше 0" sqref="D5:D34" xr:uid="{00000000-0002-0000-0100-000000000000}">
      <formula1>0</formula1>
      <formula2>0</formula2>
    </dataValidation>
    <dataValidation type="decimal" operator="greaterThan" showErrorMessage="1" errorTitle="Ошибка" error="Цена должна быть больше 0" sqref="E5:E34" xr:uid="{00000000-0002-0000-0100-000001000000}">
      <formula1>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9"/>
  <sheetViews>
    <sheetView showGridLines="0" zoomScaleNormal="100" workbookViewId="0"/>
  </sheetViews>
  <sheetFormatPr baseColWidth="10" defaultColWidth="8.6640625" defaultRowHeight="15" x14ac:dyDescent="0.2"/>
  <cols>
    <col min="1" max="1" width="3" customWidth="1"/>
    <col min="2" max="2" width="26" customWidth="1"/>
    <col min="3" max="3" width="18" customWidth="1"/>
    <col min="4" max="4" width="4" customWidth="1"/>
    <col min="5" max="5" width="26" customWidth="1"/>
    <col min="6" max="6" width="18" customWidth="1"/>
    <col min="7" max="7" width="4" customWidth="1"/>
    <col min="8" max="8" width="26" customWidth="1"/>
    <col min="9" max="9" width="18" customWidth="1"/>
  </cols>
  <sheetData>
    <row r="1" spans="2:9" ht="9.75" customHeight="1" x14ac:dyDescent="0.2"/>
    <row r="2" spans="2:9" ht="36" customHeight="1" x14ac:dyDescent="0.2">
      <c r="B2" s="5" t="s">
        <v>52</v>
      </c>
      <c r="C2" s="5"/>
      <c r="D2" s="5"/>
      <c r="E2" s="5"/>
      <c r="F2" s="5"/>
      <c r="G2" s="5"/>
      <c r="H2" s="5"/>
      <c r="I2" s="5"/>
    </row>
    <row r="3" spans="2:9" ht="19.5" customHeight="1" x14ac:dyDescent="0.2">
      <c r="B3" s="3" t="str">
        <f>'⚙ Настройки'!C20&amp;"  |  Тендер №"&amp;'⚙ Настройки'!C19&amp;"  |  "&amp;TEXT('⚙ Настройки'!C21,"DD.MM.YYYY")</f>
        <v xml:space="preserve">  |  Тендер №  |  DD.MM.YYYY</v>
      </c>
      <c r="C3" s="3"/>
      <c r="D3" s="3"/>
      <c r="E3" s="3"/>
      <c r="F3" s="3"/>
      <c r="G3" s="3"/>
      <c r="H3" s="3"/>
      <c r="I3" s="3"/>
    </row>
    <row r="4" spans="2:9" ht="13.5" customHeight="1" x14ac:dyDescent="0.2"/>
    <row r="5" spans="2:9" ht="21.75" customHeight="1" x14ac:dyDescent="0.2">
      <c r="B5" s="2" t="s">
        <v>53</v>
      </c>
      <c r="C5" s="2"/>
      <c r="E5" s="2" t="s">
        <v>54</v>
      </c>
      <c r="F5" s="2"/>
      <c r="H5" s="2" t="s">
        <v>55</v>
      </c>
      <c r="I5" s="2"/>
    </row>
    <row r="6" spans="2:9" ht="30" customHeight="1" x14ac:dyDescent="0.2">
      <c r="B6" s="1">
        <f>'📋 Расчёт'!J35</f>
        <v>0</v>
      </c>
      <c r="C6" s="1"/>
      <c r="E6" s="61">
        <f>'📋 Расчёт'!H35</f>
        <v>0</v>
      </c>
      <c r="F6" s="61"/>
      <c r="H6" s="62">
        <f>'📋 Расчёт'!M35</f>
        <v>2871100</v>
      </c>
      <c r="I6" s="62"/>
    </row>
    <row r="7" spans="2:9" ht="18" customHeight="1" x14ac:dyDescent="0.2">
      <c r="B7" s="63" t="s">
        <v>56</v>
      </c>
      <c r="C7" s="63"/>
      <c r="E7" s="63" t="s">
        <v>57</v>
      </c>
      <c r="F7" s="63"/>
      <c r="H7" s="63" t="s">
        <v>58</v>
      </c>
      <c r="I7" s="63"/>
    </row>
    <row r="9" spans="2:9" ht="7.5" customHeight="1" x14ac:dyDescent="0.2"/>
    <row r="10" spans="2:9" ht="21.75" customHeight="1" x14ac:dyDescent="0.2">
      <c r="B10" s="64" t="s">
        <v>59</v>
      </c>
      <c r="C10" s="64"/>
      <c r="E10" s="64" t="s">
        <v>60</v>
      </c>
      <c r="F10" s="64"/>
      <c r="H10" s="65" t="s">
        <v>61</v>
      </c>
      <c r="I10" s="65"/>
    </row>
    <row r="11" spans="2:9" ht="30" customHeight="1" x14ac:dyDescent="0.2">
      <c r="B11" s="66" t="str">
        <f>'📋 Расчёт'!O35</f>
        <v/>
      </c>
      <c r="C11" s="66"/>
      <c r="E11" s="1">
        <f>'📋 Расчёт'!J35-'📋 Расчёт'!H35</f>
        <v>0</v>
      </c>
      <c r="F11" s="1"/>
      <c r="H11" s="61">
        <f>'📋 Расчёт'!K35</f>
        <v>0</v>
      </c>
      <c r="I11" s="61"/>
    </row>
    <row r="12" spans="2:9" ht="18" customHeight="1" x14ac:dyDescent="0.2">
      <c r="B12" s="63" t="s">
        <v>62</v>
      </c>
      <c r="C12" s="63"/>
      <c r="E12" s="63" t="s">
        <v>63</v>
      </c>
      <c r="F12" s="63"/>
      <c r="H12" s="63" t="s">
        <v>64</v>
      </c>
      <c r="I12" s="63"/>
    </row>
    <row r="14" spans="2:9" ht="7.5" customHeight="1" x14ac:dyDescent="0.2"/>
    <row r="15" spans="2:9" ht="21.75" customHeight="1" x14ac:dyDescent="0.2">
      <c r="B15" s="67" t="s">
        <v>65</v>
      </c>
      <c r="C15" s="67"/>
      <c r="E15" s="67" t="s">
        <v>66</v>
      </c>
      <c r="F15" s="67"/>
      <c r="H15" s="65" t="s">
        <v>67</v>
      </c>
      <c r="I15" s="65"/>
    </row>
    <row r="16" spans="2:9" ht="30" customHeight="1" x14ac:dyDescent="0.2">
      <c r="B16" s="68">
        <f>'📋 Расчёт'!N35</f>
        <v>2871100</v>
      </c>
      <c r="C16" s="68"/>
      <c r="E16" s="69">
        <f>IFERROR(('📋 Расчёт'!M35-'📋 Расчёт'!L35)/'📋 Расчёт'!M35,"")</f>
        <v>1</v>
      </c>
      <c r="F16" s="69"/>
      <c r="H16" s="70">
        <f>30</f>
        <v>30</v>
      </c>
      <c r="I16" s="70"/>
    </row>
    <row r="17" spans="2:9" ht="18" customHeight="1" x14ac:dyDescent="0.2">
      <c r="B17" s="63" t="s">
        <v>68</v>
      </c>
      <c r="C17" s="63"/>
      <c r="E17" s="63" t="s">
        <v>69</v>
      </c>
      <c r="F17" s="63"/>
      <c r="H17" s="63" t="s">
        <v>70</v>
      </c>
      <c r="I17" s="63"/>
    </row>
    <row r="19" spans="2:9" ht="13.5" customHeight="1" x14ac:dyDescent="0.2"/>
    <row r="20" spans="2:9" ht="24" customHeight="1" x14ac:dyDescent="0.2">
      <c r="B20" s="12" t="s">
        <v>71</v>
      </c>
      <c r="C20" s="12"/>
      <c r="D20" s="12"/>
      <c r="E20" s="12"/>
      <c r="F20" s="12"/>
      <c r="G20" s="12"/>
      <c r="H20" s="12"/>
      <c r="I20" s="12"/>
    </row>
    <row r="21" spans="2:9" ht="19.5" customHeight="1" x14ac:dyDescent="0.2">
      <c r="B21" s="50" t="s">
        <v>72</v>
      </c>
      <c r="C21" s="50" t="s">
        <v>73</v>
      </c>
      <c r="D21" s="50" t="s">
        <v>74</v>
      </c>
      <c r="E21" s="50" t="s">
        <v>75</v>
      </c>
      <c r="F21" s="50" t="s">
        <v>76</v>
      </c>
      <c r="G21" s="50" t="s">
        <v>77</v>
      </c>
      <c r="H21" s="50" t="s">
        <v>78</v>
      </c>
      <c r="I21" s="50" t="s">
        <v>79</v>
      </c>
    </row>
    <row r="22" spans="2:9" ht="19.5" customHeight="1" x14ac:dyDescent="0.2">
      <c r="B22" s="51">
        <v>61</v>
      </c>
      <c r="C22" s="52" t="s">
        <v>80</v>
      </c>
      <c r="D22" s="53">
        <f>'📋 Расчёт'!D12</f>
        <v>0</v>
      </c>
      <c r="E22" s="53">
        <f>'📋 Расчёт'!E12</f>
        <v>0</v>
      </c>
      <c r="F22" s="54">
        <f>'📋 Расчёт'!J12</f>
        <v>0</v>
      </c>
      <c r="G22" s="54">
        <f>'📋 Расчёт'!M12</f>
        <v>27000</v>
      </c>
      <c r="H22" s="54">
        <f>'📋 Расчёт'!N12</f>
        <v>27000</v>
      </c>
      <c r="I22" s="55" t="str">
        <f>'📋 Расчёт'!O12</f>
        <v/>
      </c>
    </row>
    <row r="23" spans="2:9" ht="19.5" customHeight="1" x14ac:dyDescent="0.2">
      <c r="B23" s="56">
        <v>30</v>
      </c>
      <c r="C23" s="57" t="s">
        <v>81</v>
      </c>
      <c r="D23" s="58">
        <f>'📋 Расчёт'!D6</f>
        <v>0</v>
      </c>
      <c r="E23" s="58">
        <f>'📋 Расчёт'!E6</f>
        <v>0</v>
      </c>
      <c r="F23" s="59">
        <f>'📋 Расчёт'!J6</f>
        <v>0</v>
      </c>
      <c r="G23" s="59">
        <f>'📋 Расчёт'!M6</f>
        <v>70000</v>
      </c>
      <c r="H23" s="59">
        <f>'📋 Расчёт'!N6</f>
        <v>70000</v>
      </c>
      <c r="I23" s="60" t="str">
        <f>'📋 Расчёт'!O6</f>
        <v/>
      </c>
    </row>
    <row r="24" spans="2:9" ht="19.5" customHeight="1" x14ac:dyDescent="0.2">
      <c r="B24" s="51">
        <v>54</v>
      </c>
      <c r="C24" s="52" t="s">
        <v>82</v>
      </c>
      <c r="D24" s="53">
        <f>'📋 Расчёт'!D9</f>
        <v>0</v>
      </c>
      <c r="E24" s="53">
        <f>'📋 Расчёт'!E9</f>
        <v>0</v>
      </c>
      <c r="F24" s="54">
        <f>'📋 Расчёт'!J9</f>
        <v>0</v>
      </c>
      <c r="G24" s="54">
        <f>'📋 Расчёт'!M9</f>
        <v>540000</v>
      </c>
      <c r="H24" s="54">
        <f>'📋 Расчёт'!N9</f>
        <v>540000</v>
      </c>
      <c r="I24" s="55" t="str">
        <f>'📋 Расчёт'!O9</f>
        <v/>
      </c>
    </row>
    <row r="25" spans="2:9" ht="19.5" customHeight="1" x14ac:dyDescent="0.2">
      <c r="B25" s="56">
        <v>754</v>
      </c>
      <c r="C25" s="57" t="s">
        <v>82</v>
      </c>
      <c r="D25" s="58">
        <f>'📋 Расчёт'!D31</f>
        <v>0</v>
      </c>
      <c r="E25" s="58">
        <f>'📋 Расчёт'!E31</f>
        <v>0</v>
      </c>
      <c r="F25" s="59">
        <f>'📋 Расчёт'!J31</f>
        <v>0</v>
      </c>
      <c r="G25" s="59">
        <f>'📋 Расчёт'!M31</f>
        <v>540000</v>
      </c>
      <c r="H25" s="59">
        <f>'📋 Расчёт'!N31</f>
        <v>540000</v>
      </c>
      <c r="I25" s="60" t="str">
        <f>'📋 Расчёт'!O31</f>
        <v/>
      </c>
    </row>
    <row r="26" spans="2:9" ht="19.5" customHeight="1" x14ac:dyDescent="0.2">
      <c r="B26" s="51">
        <v>618</v>
      </c>
      <c r="C26" s="52" t="s">
        <v>83</v>
      </c>
      <c r="D26" s="53">
        <f>'📋 Расчёт'!D29</f>
        <v>0</v>
      </c>
      <c r="E26" s="53">
        <f>'📋 Расчёт'!E29</f>
        <v>0</v>
      </c>
      <c r="F26" s="54">
        <f>'📋 Расчёт'!J29</f>
        <v>0</v>
      </c>
      <c r="G26" s="54">
        <f>'📋 Расчёт'!M29</f>
        <v>97000</v>
      </c>
      <c r="H26" s="54">
        <f>'📋 Расчёт'!N29</f>
        <v>97000</v>
      </c>
      <c r="I26" s="55" t="str">
        <f>'📋 Расчёт'!O29</f>
        <v/>
      </c>
    </row>
    <row r="28" spans="2:9" ht="9.75" customHeight="1" x14ac:dyDescent="0.2"/>
    <row r="29" spans="2:9" ht="21.75" customHeight="1" x14ac:dyDescent="0.2">
      <c r="B29" s="71" t="s">
        <v>84</v>
      </c>
      <c r="C29" s="71"/>
      <c r="D29" s="71"/>
      <c r="E29" s="71"/>
      <c r="F29" s="71"/>
      <c r="G29" s="71"/>
      <c r="H29" s="71"/>
      <c r="I29" s="71"/>
    </row>
  </sheetData>
  <mergeCells count="31">
    <mergeCell ref="B20:I20"/>
    <mergeCell ref="B29:I29"/>
    <mergeCell ref="B16:C16"/>
    <mergeCell ref="E16:F16"/>
    <mergeCell ref="H16:I16"/>
    <mergeCell ref="B17:C17"/>
    <mergeCell ref="E17:F17"/>
    <mergeCell ref="H17:I17"/>
    <mergeCell ref="B12:C12"/>
    <mergeCell ref="E12:F12"/>
    <mergeCell ref="H12:I12"/>
    <mergeCell ref="B15:C15"/>
    <mergeCell ref="E15:F15"/>
    <mergeCell ref="H15:I15"/>
    <mergeCell ref="B10:C10"/>
    <mergeCell ref="E10:F10"/>
    <mergeCell ref="H10:I10"/>
    <mergeCell ref="B11:C11"/>
    <mergeCell ref="E11:F11"/>
    <mergeCell ref="H11:I11"/>
    <mergeCell ref="B6:C6"/>
    <mergeCell ref="E6:F6"/>
    <mergeCell ref="H6:I6"/>
    <mergeCell ref="B7:C7"/>
    <mergeCell ref="E7:F7"/>
    <mergeCell ref="H7:I7"/>
    <mergeCell ref="B2:I2"/>
    <mergeCell ref="B3:I3"/>
    <mergeCell ref="B5:C5"/>
    <mergeCell ref="E5:F5"/>
    <mergeCell ref="H5:I5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⚙ Настройки</vt:lpstr>
      <vt:lpstr>📋 Расчёт</vt:lpstr>
      <vt:lpstr>📊 Дашборд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Microsoft Office User</cp:lastModifiedBy>
  <cp:revision>0</cp:revision>
  <dcterms:created xsi:type="dcterms:W3CDTF">2026-05-01T13:30:15Z</dcterms:created>
  <dcterms:modified xsi:type="dcterms:W3CDTF">2026-05-01T13:34:08Z</dcterms:modified>
  <dc:language>en-US</dc:language>
</cp:coreProperties>
</file>